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21C11379-7C85-4F41-92EB-ACF1B2CA4FBD}" xr6:coauthVersionLast="47" xr6:coauthVersionMax="47" xr10:uidLastSave="{00000000-0000-0000-0000-000000000000}"/>
  <bookViews>
    <workbookView xWindow="2748" yWindow="2064" windowWidth="20976" windowHeight="10812" xr2:uid="{00000000-000D-0000-FFFF-FFFF00000000}"/>
  </bookViews>
  <sheets>
    <sheet name="Графики" sheetId="1" r:id="rId1"/>
    <sheet name="Данные" sheetId="3" r:id="rId2"/>
    <sheet name="=) Finalytics.pro" sheetId="4" r:id="rId3"/>
  </sheets>
  <definedNames>
    <definedName name="A">Данные!$C$3</definedName>
    <definedName name="B">Данные!$C$4</definedName>
    <definedName name="C_">Данные!$C$5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3" l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G35" i="3" l="1"/>
  <c r="F22" i="3"/>
  <c r="D18" i="1" s="1"/>
  <c r="F10" i="3"/>
  <c r="D6" i="1" s="1"/>
  <c r="F35" i="3"/>
  <c r="D31" i="1" s="1"/>
  <c r="F19" i="3"/>
  <c r="D15" i="1" s="1"/>
  <c r="F11" i="3"/>
  <c r="D7" i="1" s="1"/>
  <c r="G29" i="3"/>
  <c r="G13" i="3"/>
  <c r="G20" i="3"/>
  <c r="F21" i="3"/>
  <c r="D17" i="1" s="1"/>
  <c r="G27" i="3"/>
  <c r="G11" i="3"/>
  <c r="F32" i="3"/>
  <c r="D28" i="1" s="1"/>
  <c r="F16" i="3"/>
  <c r="D12" i="1" s="1"/>
  <c r="G26" i="3"/>
  <c r="G18" i="3"/>
  <c r="G10" i="3"/>
  <c r="G14" i="3" l="1"/>
  <c r="G30" i="3"/>
  <c r="F20" i="3"/>
  <c r="D16" i="1" s="1"/>
  <c r="G24" i="3"/>
  <c r="G15" i="3"/>
  <c r="G31" i="3"/>
  <c r="F25" i="3"/>
  <c r="D21" i="1" s="1"/>
  <c r="G32" i="3"/>
  <c r="G17" i="3"/>
  <c r="G33" i="3"/>
  <c r="F23" i="3"/>
  <c r="D19" i="1" s="1"/>
  <c r="G12" i="3"/>
  <c r="F34" i="3"/>
  <c r="D30" i="1" s="1"/>
  <c r="F24" i="3"/>
  <c r="D20" i="1" s="1"/>
  <c r="F27" i="3"/>
  <c r="D23" i="1" s="1"/>
  <c r="G28" i="3"/>
  <c r="G34" i="3"/>
  <c r="F14" i="3"/>
  <c r="D10" i="1" s="1"/>
  <c r="G19" i="3"/>
  <c r="F13" i="3"/>
  <c r="D9" i="1" s="1"/>
  <c r="F29" i="3"/>
  <c r="D25" i="1" s="1"/>
  <c r="F18" i="3"/>
  <c r="D14" i="1" s="1"/>
  <c r="G21" i="3"/>
  <c r="G22" i="3"/>
  <c r="F12" i="3"/>
  <c r="D8" i="1" s="1"/>
  <c r="F28" i="3"/>
  <c r="D24" i="1" s="1"/>
  <c r="F26" i="3"/>
  <c r="D22" i="1" s="1"/>
  <c r="G23" i="3"/>
  <c r="F17" i="3"/>
  <c r="D13" i="1" s="1"/>
  <c r="F33" i="3"/>
  <c r="D29" i="1" s="1"/>
  <c r="F30" i="3"/>
  <c r="D26" i="1" s="1"/>
  <c r="G25" i="3"/>
  <c r="F15" i="3"/>
  <c r="D11" i="1" s="1"/>
  <c r="F31" i="3"/>
  <c r="D27" i="1" s="1"/>
  <c r="G16" i="3"/>
  <c r="N16" i="3" l="1"/>
  <c r="N26" i="3"/>
  <c r="N21" i="3"/>
  <c r="N17" i="3"/>
  <c r="N15" i="3"/>
  <c r="N14" i="3"/>
  <c r="N20" i="3"/>
  <c r="N34" i="3"/>
  <c r="N12" i="3"/>
  <c r="N32" i="3"/>
  <c r="N24" i="3"/>
  <c r="N10" i="3"/>
  <c r="N13" i="3"/>
  <c r="N25" i="3"/>
  <c r="N23" i="3"/>
  <c r="N22" i="3"/>
  <c r="N28" i="3"/>
  <c r="N29" i="3"/>
  <c r="N11" i="3"/>
  <c r="N19" i="3"/>
  <c r="N33" i="3"/>
  <c r="N31" i="3"/>
  <c r="N30" i="3"/>
  <c r="N35" i="3"/>
  <c r="N27" i="3"/>
  <c r="N18" i="3"/>
  <c r="O35" i="3" l="1"/>
  <c r="O13" i="3"/>
  <c r="O32" i="3"/>
  <c r="O28" i="3"/>
  <c r="O24" i="3"/>
  <c r="O20" i="3"/>
  <c r="O16" i="3"/>
  <c r="O12" i="3"/>
  <c r="O31" i="3"/>
  <c r="O27" i="3"/>
  <c r="O23" i="3"/>
  <c r="O19" i="3"/>
  <c r="O15" i="3"/>
  <c r="O11" i="3"/>
  <c r="O10" i="3"/>
  <c r="O34" i="3"/>
  <c r="O30" i="3"/>
  <c r="O26" i="3"/>
  <c r="O22" i="3"/>
  <c r="O18" i="3"/>
  <c r="O14" i="3"/>
  <c r="O33" i="3"/>
  <c r="O29" i="3"/>
  <c r="O25" i="3"/>
  <c r="O21" i="3"/>
  <c r="O17" i="3"/>
  <c r="C3" i="3" l="1"/>
  <c r="C4" i="3"/>
  <c r="J19" i="3"/>
  <c r="J31" i="3"/>
  <c r="J12" i="3"/>
  <c r="J35" i="3"/>
  <c r="I18" i="3"/>
  <c r="I20" i="3"/>
  <c r="I33" i="3"/>
  <c r="I14" i="3"/>
  <c r="J11" i="3"/>
  <c r="I21" i="3"/>
  <c r="I34" i="3"/>
  <c r="J15" i="3"/>
  <c r="J21" i="3"/>
  <c r="I19" i="3"/>
  <c r="I12" i="3"/>
  <c r="J33" i="3"/>
  <c r="I24" i="3"/>
  <c r="I25" i="3"/>
  <c r="I22" i="3"/>
  <c r="I31" i="3"/>
  <c r="I16" i="3"/>
  <c r="J22" i="3"/>
  <c r="I32" i="3"/>
  <c r="J28" i="3"/>
  <c r="I13" i="3"/>
  <c r="I27" i="3"/>
  <c r="I10" i="3"/>
  <c r="I15" i="3"/>
  <c r="I30" i="3"/>
  <c r="J25" i="3"/>
  <c r="J20" i="3"/>
  <c r="I11" i="3"/>
  <c r="J18" i="3"/>
  <c r="J34" i="3"/>
  <c r="I29" i="3"/>
  <c r="I17" i="3"/>
  <c r="J30" i="3"/>
  <c r="J23" i="3"/>
  <c r="J27" i="3"/>
  <c r="J32" i="3"/>
  <c r="J26" i="3"/>
  <c r="I28" i="3"/>
  <c r="J13" i="3"/>
  <c r="J17" i="3"/>
  <c r="J24" i="3"/>
  <c r="J29" i="3"/>
  <c r="I35" i="3"/>
  <c r="J16" i="3"/>
  <c r="I26" i="3"/>
  <c r="I23" i="3"/>
  <c r="J14" i="3"/>
  <c r="J10" i="3"/>
  <c r="K12" i="3" l="1"/>
  <c r="H10" i="3"/>
  <c r="H14" i="3"/>
  <c r="H18" i="3"/>
  <c r="H22" i="3"/>
  <c r="H26" i="3"/>
  <c r="H30" i="3"/>
  <c r="H34" i="3"/>
  <c r="H11" i="3"/>
  <c r="H15" i="3"/>
  <c r="H19" i="3"/>
  <c r="H23" i="3"/>
  <c r="H27" i="3"/>
  <c r="H31" i="3"/>
  <c r="H35" i="3"/>
  <c r="H12" i="3"/>
  <c r="H16" i="3"/>
  <c r="H20" i="3"/>
  <c r="H24" i="3"/>
  <c r="H28" i="3"/>
  <c r="H32" i="3"/>
  <c r="H13" i="3"/>
  <c r="H17" i="3"/>
  <c r="H21" i="3"/>
  <c r="H25" i="3"/>
  <c r="H29" i="3"/>
  <c r="H33" i="3"/>
  <c r="K31" i="3"/>
  <c r="K35" i="3"/>
  <c r="K28" i="3"/>
  <c r="K10" i="3"/>
  <c r="K18" i="3"/>
  <c r="K21" i="3"/>
  <c r="K20" i="3"/>
  <c r="K24" i="3"/>
  <c r="K23" i="3"/>
  <c r="K32" i="3"/>
  <c r="K26" i="3"/>
  <c r="K34" i="3"/>
  <c r="K16" i="3"/>
  <c r="K15" i="3"/>
  <c r="K19" i="3"/>
  <c r="K17" i="3"/>
  <c r="K14" i="3"/>
  <c r="K22" i="3"/>
  <c r="K11" i="3"/>
  <c r="K13" i="3"/>
  <c r="K30" i="3"/>
  <c r="K27" i="3"/>
  <c r="K25" i="3"/>
  <c r="K29" i="3"/>
  <c r="K33" i="3"/>
  <c r="L13" i="3"/>
  <c r="L18" i="3"/>
  <c r="L23" i="3"/>
  <c r="L29" i="3"/>
  <c r="L34" i="3"/>
  <c r="L14" i="3"/>
  <c r="L19" i="3"/>
  <c r="L25" i="3"/>
  <c r="L30" i="3"/>
  <c r="L35" i="3"/>
  <c r="L10" i="3"/>
  <c r="L15" i="3"/>
  <c r="L21" i="3"/>
  <c r="L26" i="3"/>
  <c r="L31" i="3"/>
  <c r="L33" i="3"/>
  <c r="L11" i="3"/>
  <c r="L17" i="3"/>
  <c r="L22" i="3"/>
  <c r="L27" i="3"/>
  <c r="L28" i="3"/>
  <c r="L12" i="3"/>
  <c r="L24" i="3"/>
  <c r="L20" i="3"/>
  <c r="L32" i="3"/>
  <c r="L16" i="3"/>
  <c r="M12" i="3"/>
  <c r="M16" i="3"/>
  <c r="M20" i="3"/>
  <c r="M24" i="3"/>
  <c r="M28" i="3"/>
  <c r="M32" i="3"/>
  <c r="M13" i="3"/>
  <c r="M17" i="3"/>
  <c r="M21" i="3"/>
  <c r="M25" i="3"/>
  <c r="M29" i="3"/>
  <c r="M33" i="3"/>
  <c r="M10" i="3"/>
  <c r="M14" i="3"/>
  <c r="M18" i="3"/>
  <c r="M22" i="3"/>
  <c r="M26" i="3"/>
  <c r="M30" i="3"/>
  <c r="M34" i="3"/>
  <c r="M23" i="3"/>
  <c r="M31" i="3"/>
  <c r="M11" i="3"/>
  <c r="M15" i="3"/>
  <c r="M19" i="3"/>
  <c r="M27" i="3"/>
  <c r="M3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8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Данные вводятся в любом порядке. Главное указать город (Имя, Товар и т.д.) и сумму.</t>
        </r>
      </text>
    </comment>
  </commentList>
</comments>
</file>

<file path=xl/sharedStrings.xml><?xml version="1.0" encoding="utf-8"?>
<sst xmlns="http://schemas.openxmlformats.org/spreadsheetml/2006/main" count="80" uniqueCount="76">
  <si>
    <t>Введите цифру</t>
  </si>
  <si>
    <t>Ранг</t>
  </si>
  <si>
    <t>ГородСорт</t>
  </si>
  <si>
    <t>СуммаРанг</t>
  </si>
  <si>
    <t>дальше ничего не трогаем :-)</t>
  </si>
  <si>
    <t>Сюда вводим данные</t>
  </si>
  <si>
    <t>0</t>
  </si>
  <si>
    <t>ABC-анализ наглядно</t>
  </si>
  <si>
    <t>ABC</t>
  </si>
  <si>
    <t>A</t>
  </si>
  <si>
    <t>B</t>
  </si>
  <si>
    <t>C</t>
  </si>
  <si>
    <t>Обл A</t>
  </si>
  <si>
    <t>Обл B</t>
  </si>
  <si>
    <t>Обл C</t>
  </si>
  <si>
    <t>ABC раст</t>
  </si>
  <si>
    <t>C_</t>
  </si>
  <si>
    <t>вводится руками</t>
  </si>
  <si>
    <t>Источник</t>
  </si>
  <si>
    <t>Название</t>
  </si>
  <si>
    <t>Подпись</t>
  </si>
  <si>
    <t>Чем больше дебиторка, тем меньше в компании денег</t>
  </si>
  <si>
    <t>Примечание</t>
  </si>
  <si>
    <t>Надписи на графике</t>
  </si>
  <si>
    <t>Комментарий</t>
  </si>
  <si>
    <t xml:space="preserve">   Скрин из журнала</t>
  </si>
  <si>
    <t>Это решение полезно, тем, что его</t>
  </si>
  <si>
    <t>можно гибко настраивать.</t>
  </si>
  <si>
    <t>снижает удобность использования</t>
  </si>
  <si>
    <t>Его можно двигать, перемещать,</t>
  </si>
  <si>
    <t>Это полноценный график.</t>
  </si>
  <si>
    <t>но названия городов по левому</t>
  </si>
  <si>
    <t>краю уже не выровнять…</t>
  </si>
  <si>
    <t>Задайте критерии</t>
  </si>
  <si>
    <t>Если изменить данные, то это тут же отразится на графике</t>
  </si>
  <si>
    <r>
      <t>И еще:</t>
    </r>
    <r>
      <rPr>
        <sz val="9"/>
        <rFont val="Calibri"/>
        <family val="2"/>
        <charset val="204"/>
        <scheme val="minor"/>
      </rPr>
      <t xml:space="preserve"> Если изменить данные, то это тут же отразится на графике</t>
    </r>
  </si>
  <si>
    <t>Вариант №1: На сетке - не двигается</t>
  </si>
  <si>
    <t>Вариант №2: Диаграмма</t>
  </si>
  <si>
    <t>Источник: генератор случайных чисел (формула СЛУЧМЕЖДУ)</t>
  </si>
  <si>
    <t>Клиенты группы A - это наибольшая дебиторская задолженность, B и C - меньше</t>
  </si>
  <si>
    <t xml:space="preserve">Чем меньше дебиторская задолженность, 
тем лучше 
</t>
  </si>
  <si>
    <t>Но его "привязанность" к сетке</t>
  </si>
  <si>
    <t>ролики</t>
  </si>
  <si>
    <t>рюкзак</t>
  </si>
  <si>
    <t>сумка</t>
  </si>
  <si>
    <t>тарелка</t>
  </si>
  <si>
    <t>термос</t>
  </si>
  <si>
    <t>фонарь</t>
  </si>
  <si>
    <t>шапка</t>
  </si>
  <si>
    <t>шезлонг</t>
  </si>
  <si>
    <t>шипы</t>
  </si>
  <si>
    <t>щуп лавинный</t>
  </si>
  <si>
    <t>балаклава</t>
  </si>
  <si>
    <t>бандана</t>
  </si>
  <si>
    <t>гамак</t>
  </si>
  <si>
    <t>гамаши</t>
  </si>
  <si>
    <t>гермоупаковка</t>
  </si>
  <si>
    <t>гетры</t>
  </si>
  <si>
    <t>Контрагент/товар/город/менеджер</t>
  </si>
  <si>
    <t>гидратор</t>
  </si>
  <si>
    <t>душ походный</t>
  </si>
  <si>
    <t>защита</t>
  </si>
  <si>
    <t>лампа</t>
  </si>
  <si>
    <t>ложка</t>
  </si>
  <si>
    <t>лопата</t>
  </si>
  <si>
    <t>кружка</t>
  </si>
  <si>
    <t>накидка</t>
  </si>
  <si>
    <t>Здесь считаем (или задаём) критерии</t>
  </si>
  <si>
    <t>ремешок</t>
  </si>
  <si>
    <t>перчатки</t>
  </si>
  <si>
    <t>Мы на связи:</t>
  </si>
  <si>
    <t>Блог Finalytics.pro</t>
  </si>
  <si>
    <t>Наш YouTube-канал</t>
  </si>
  <si>
    <t>Финансовый анализ в Power BI и Excel | Вконтакте</t>
  </si>
  <si>
    <t>Telegram-канал</t>
  </si>
  <si>
    <t>Email-рассылка о Power BI и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</si>
</sst>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name val="Calibri"/>
      <family val="2"/>
      <scheme val="minor"/>
    </font>
    <font>
      <sz val="9"/>
      <color rgb="FFED1D25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8"/>
      <color theme="1"/>
      <name val="Arial Narrow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24"/>
      <color rgb="FF5B7F8F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5B7F8F"/>
      <name val="Calibri"/>
      <family val="2"/>
      <charset val="204"/>
      <scheme val="minor"/>
    </font>
    <font>
      <u/>
      <sz val="11"/>
      <color rgb="FF5B7F8F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9D0DB"/>
        <bgColor indexed="64"/>
      </patternFill>
    </fill>
    <fill>
      <patternFill patternType="solid">
        <fgColor rgb="FFA5C3D1"/>
        <bgColor indexed="64"/>
      </patternFill>
    </fill>
    <fill>
      <patternFill patternType="solid">
        <fgColor rgb="FFED1D2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0" fillId="0" borderId="0" xfId="0" applyBorder="1"/>
    <xf numFmtId="0" fontId="0" fillId="3" borderId="0" xfId="0" applyFill="1"/>
    <xf numFmtId="0" fontId="0" fillId="4" borderId="0" xfId="0" applyFill="1"/>
    <xf numFmtId="3" fontId="0" fillId="0" borderId="0" xfId="0" applyNumberFormat="1"/>
    <xf numFmtId="0" fontId="0" fillId="6" borderId="0" xfId="0" applyFill="1"/>
    <xf numFmtId="3" fontId="0" fillId="0" borderId="1" xfId="0" applyNumberFormat="1" applyBorder="1"/>
    <xf numFmtId="0" fontId="0" fillId="7" borderId="0" xfId="0" applyFill="1"/>
    <xf numFmtId="3" fontId="0" fillId="2" borderId="0" xfId="0" applyNumberFormat="1" applyFill="1"/>
    <xf numFmtId="0" fontId="4" fillId="0" borderId="0" xfId="0" applyFont="1"/>
    <xf numFmtId="0" fontId="5" fillId="2" borderId="0" xfId="0" applyFont="1" applyFill="1"/>
    <xf numFmtId="0" fontId="5" fillId="0" borderId="0" xfId="0" applyFont="1"/>
    <xf numFmtId="3" fontId="6" fillId="2" borderId="0" xfId="0" applyNumberFormat="1" applyFont="1" applyFill="1"/>
    <xf numFmtId="0" fontId="8" fillId="2" borderId="0" xfId="0" applyFont="1" applyFill="1"/>
    <xf numFmtId="0" fontId="0" fillId="6" borderId="0" xfId="0" applyFill="1" applyAlignment="1">
      <alignment horizontal="center"/>
    </xf>
    <xf numFmtId="9" fontId="0" fillId="0" borderId="0" xfId="1" applyFont="1"/>
    <xf numFmtId="0" fontId="0" fillId="0" borderId="5" xfId="0" applyBorder="1"/>
    <xf numFmtId="0" fontId="0" fillId="0" borderId="6" xfId="0" applyBorder="1"/>
    <xf numFmtId="9" fontId="0" fillId="0" borderId="5" xfId="0" applyNumberFormat="1" applyBorder="1"/>
    <xf numFmtId="9" fontId="0" fillId="0" borderId="0" xfId="0" applyNumberFormat="1" applyBorder="1"/>
    <xf numFmtId="9" fontId="0" fillId="0" borderId="6" xfId="0" applyNumberFormat="1" applyBorder="1"/>
    <xf numFmtId="3" fontId="9" fillId="0" borderId="4" xfId="0" applyNumberFormat="1" applyFont="1" applyBorder="1"/>
    <xf numFmtId="0" fontId="5" fillId="2" borderId="0" xfId="0" applyFont="1" applyFill="1" applyAlignment="1">
      <alignment vertical="top" wrapText="1"/>
    </xf>
    <xf numFmtId="0" fontId="10" fillId="3" borderId="0" xfId="0" applyFont="1" applyFill="1" applyAlignment="1">
      <alignment wrapText="1"/>
    </xf>
    <xf numFmtId="0" fontId="7" fillId="2" borderId="0" xfId="0" applyFont="1" applyFill="1" applyAlignment="1">
      <alignment vertical="top" wrapText="1"/>
    </xf>
    <xf numFmtId="0" fontId="3" fillId="0" borderId="0" xfId="0" applyFont="1"/>
    <xf numFmtId="0" fontId="4" fillId="0" borderId="0" xfId="0" applyFont="1" applyBorder="1"/>
    <xf numFmtId="0" fontId="12" fillId="2" borderId="0" xfId="0" applyFont="1" applyFill="1" applyAlignment="1">
      <alignment vertical="center" wrapText="1"/>
    </xf>
    <xf numFmtId="0" fontId="0" fillId="8" borderId="0" xfId="0" applyFill="1"/>
    <xf numFmtId="0" fontId="15" fillId="8" borderId="0" xfId="0" applyFont="1" applyFill="1"/>
    <xf numFmtId="0" fontId="15" fillId="0" borderId="0" xfId="0" applyFont="1"/>
    <xf numFmtId="3" fontId="9" fillId="5" borderId="2" xfId="0" applyNumberFormat="1" applyFont="1" applyFill="1" applyBorder="1"/>
    <xf numFmtId="3" fontId="9" fillId="5" borderId="3" xfId="0" applyNumberFormat="1" applyFont="1" applyFill="1" applyBorder="1"/>
    <xf numFmtId="0" fontId="16" fillId="0" borderId="0" xfId="2" applyFont="1" applyAlignment="1">
      <alignment horizontal="left" vertical="top" indent="1"/>
    </xf>
    <xf numFmtId="0" fontId="18" fillId="0" borderId="0" xfId="2" applyFont="1"/>
    <xf numFmtId="0" fontId="1" fillId="0" borderId="0" xfId="2" applyFont="1"/>
    <xf numFmtId="0" fontId="1" fillId="0" borderId="0" xfId="2" applyFont="1" applyAlignment="1">
      <alignment horizontal="left" vertical="center"/>
    </xf>
    <xf numFmtId="0" fontId="19" fillId="0" borderId="0" xfId="3" applyFont="1" applyAlignment="1">
      <alignment horizontal="left" vertical="center"/>
    </xf>
  </cellXfs>
  <cellStyles count="4">
    <cellStyle name="Гиперссылка 2" xfId="3" xr:uid="{D3F9B5D2-6CC5-4622-9D23-F70FD85E04A5}"/>
    <cellStyle name="Обычный" xfId="0" builtinId="0"/>
    <cellStyle name="Обычный 2" xfId="2" xr:uid="{6A8FAB50-D6CA-4D47-844E-B285AB23D40B}"/>
    <cellStyle name="Процентный" xfId="1" builtinId="5"/>
  </cellStyles>
  <dxfs count="11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Medium9"/>
  <colors>
    <mruColors>
      <color rgb="FFF05840"/>
      <color rgb="FF8CAF99"/>
      <color rgb="FFA5C3D1"/>
      <color rgb="FFED1D25"/>
      <color rgb="FFB9D0DB"/>
      <color rgb="FFEB8D4F"/>
      <color rgb="FFE8AF6A"/>
      <color rgb="FFF0C9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268260973834455E-2"/>
          <c:y val="6.8920240734804974E-2"/>
          <c:w val="0.77771608906551337"/>
          <c:h val="0.88798929944935967"/>
        </c:manualLayout>
      </c:layout>
      <c:barChart>
        <c:barDir val="bar"/>
        <c:grouping val="stacked"/>
        <c:varyColors val="0"/>
        <c:ser>
          <c:idx val="4"/>
          <c:order val="3"/>
          <c:tx>
            <c:strRef>
              <c:f>Данные!$K$9</c:f>
              <c:strCache>
                <c:ptCount val="1"/>
                <c:pt idx="0">
                  <c:v>Обл A</c:v>
                </c:pt>
              </c:strCache>
            </c:strRef>
          </c:tx>
          <c:spPr>
            <a:solidFill>
              <a:srgbClr val="8CAF99">
                <a:alpha val="37000"/>
              </a:srgbClr>
            </a:solidFill>
          </c:spPr>
          <c:invertIfNegative val="0"/>
          <c:cat>
            <c:strRef>
              <c:f>Данные!$F$10:$F$35</c:f>
              <c:strCache>
                <c:ptCount val="26"/>
                <c:pt idx="0">
                  <c:v>кружка</c:v>
                </c:pt>
                <c:pt idx="1">
                  <c:v>тарелка</c:v>
                </c:pt>
                <c:pt idx="2">
                  <c:v>накидка</c:v>
                </c:pt>
                <c:pt idx="3">
                  <c:v>защита</c:v>
                </c:pt>
                <c:pt idx="4">
                  <c:v>гермоупаковка</c:v>
                </c:pt>
                <c:pt idx="5">
                  <c:v>бандана</c:v>
                </c:pt>
                <c:pt idx="6">
                  <c:v>ремешок</c:v>
                </c:pt>
                <c:pt idx="7">
                  <c:v>фонарь</c:v>
                </c:pt>
                <c:pt idx="8">
                  <c:v>перчатки</c:v>
                </c:pt>
                <c:pt idx="9">
                  <c:v>ложка</c:v>
                </c:pt>
                <c:pt idx="10">
                  <c:v>гетры</c:v>
                </c:pt>
                <c:pt idx="11">
                  <c:v>душ походный</c:v>
                </c:pt>
                <c:pt idx="12">
                  <c:v>шапка</c:v>
                </c:pt>
                <c:pt idx="13">
                  <c:v>ролики</c:v>
                </c:pt>
                <c:pt idx="14">
                  <c:v>шезлонг</c:v>
                </c:pt>
                <c:pt idx="15">
                  <c:v>лопата</c:v>
                </c:pt>
                <c:pt idx="16">
                  <c:v>термос</c:v>
                </c:pt>
                <c:pt idx="17">
                  <c:v>шипы</c:v>
                </c:pt>
                <c:pt idx="18">
                  <c:v>сумка</c:v>
                </c:pt>
                <c:pt idx="19">
                  <c:v>гамаши</c:v>
                </c:pt>
                <c:pt idx="20">
                  <c:v>рюкзак</c:v>
                </c:pt>
                <c:pt idx="21">
                  <c:v>балаклава</c:v>
                </c:pt>
                <c:pt idx="22">
                  <c:v>гидратор</c:v>
                </c:pt>
                <c:pt idx="23">
                  <c:v>щуп лавинный</c:v>
                </c:pt>
                <c:pt idx="24">
                  <c:v>гамак</c:v>
                </c:pt>
                <c:pt idx="25">
                  <c:v>лампа</c:v>
                </c:pt>
              </c:strCache>
            </c:strRef>
          </c:cat>
          <c:val>
            <c:numRef>
              <c:f>Данные!$K$10:$K$35</c:f>
              <c:numCache>
                <c:formatCode>#,##0</c:formatCode>
                <c:ptCount val="26"/>
                <c:pt idx="0">
                  <c:v>1793989</c:v>
                </c:pt>
                <c:pt idx="1">
                  <c:v>1793989</c:v>
                </c:pt>
                <c:pt idx="2">
                  <c:v>1793989</c:v>
                </c:pt>
                <c:pt idx="3">
                  <c:v>1793989</c:v>
                </c:pt>
                <c:pt idx="4">
                  <c:v>1793989</c:v>
                </c:pt>
                <c:pt idx="5">
                  <c:v>1793989</c:v>
                </c:pt>
                <c:pt idx="6">
                  <c:v>1793989</c:v>
                </c:pt>
                <c:pt idx="7">
                  <c:v>1793989</c:v>
                </c:pt>
                <c:pt idx="8">
                  <c:v>1793989</c:v>
                </c:pt>
                <c:pt idx="9">
                  <c:v>1793989</c:v>
                </c:pt>
                <c:pt idx="10">
                  <c:v>1793989</c:v>
                </c:pt>
                <c:pt idx="11">
                  <c:v>1793989</c:v>
                </c:pt>
                <c:pt idx="12">
                  <c:v>1793989</c:v>
                </c:pt>
                <c:pt idx="13">
                  <c:v>1793989</c:v>
                </c:pt>
                <c:pt idx="14">
                  <c:v>1793989</c:v>
                </c:pt>
                <c:pt idx="15">
                  <c:v>1793989</c:v>
                </c:pt>
                <c:pt idx="16">
                  <c:v>1793989</c:v>
                </c:pt>
                <c:pt idx="17">
                  <c:v>1793989</c:v>
                </c:pt>
                <c:pt idx="18">
                  <c:v>1793989</c:v>
                </c:pt>
                <c:pt idx="19">
                  <c:v>1793989</c:v>
                </c:pt>
                <c:pt idx="20">
                  <c:v>1793989</c:v>
                </c:pt>
                <c:pt idx="21">
                  <c:v>1793989</c:v>
                </c:pt>
                <c:pt idx="22">
                  <c:v>1793989</c:v>
                </c:pt>
                <c:pt idx="23">
                  <c:v>1793989</c:v>
                </c:pt>
                <c:pt idx="24">
                  <c:v>1793989</c:v>
                </c:pt>
                <c:pt idx="25">
                  <c:v>1793989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CE-4CB0-962E-54EAB0D32D79}"/>
            </c:ext>
          </c:extLst>
        </c:ser>
        <c:ser>
          <c:idx val="5"/>
          <c:order val="4"/>
          <c:tx>
            <c:strRef>
              <c:f>Данные!$L$9</c:f>
              <c:strCache>
                <c:ptCount val="1"/>
                <c:pt idx="0">
                  <c:v>Обл B</c:v>
                </c:pt>
              </c:strCache>
            </c:strRef>
          </c:tx>
          <c:spPr>
            <a:solidFill>
              <a:srgbClr val="E8AF6A">
                <a:alpha val="22000"/>
              </a:srgbClr>
            </a:solidFill>
          </c:spPr>
          <c:invertIfNegative val="0"/>
          <c:cat>
            <c:strRef>
              <c:f>Данные!$F$10:$F$35</c:f>
              <c:strCache>
                <c:ptCount val="26"/>
                <c:pt idx="0">
                  <c:v>кружка</c:v>
                </c:pt>
                <c:pt idx="1">
                  <c:v>тарелка</c:v>
                </c:pt>
                <c:pt idx="2">
                  <c:v>накидка</c:v>
                </c:pt>
                <c:pt idx="3">
                  <c:v>защита</c:v>
                </c:pt>
                <c:pt idx="4">
                  <c:v>гермоупаковка</c:v>
                </c:pt>
                <c:pt idx="5">
                  <c:v>бандана</c:v>
                </c:pt>
                <c:pt idx="6">
                  <c:v>ремешок</c:v>
                </c:pt>
                <c:pt idx="7">
                  <c:v>фонарь</c:v>
                </c:pt>
                <c:pt idx="8">
                  <c:v>перчатки</c:v>
                </c:pt>
                <c:pt idx="9">
                  <c:v>ложка</c:v>
                </c:pt>
                <c:pt idx="10">
                  <c:v>гетры</c:v>
                </c:pt>
                <c:pt idx="11">
                  <c:v>душ походный</c:v>
                </c:pt>
                <c:pt idx="12">
                  <c:v>шапка</c:v>
                </c:pt>
                <c:pt idx="13">
                  <c:v>ролики</c:v>
                </c:pt>
                <c:pt idx="14">
                  <c:v>шезлонг</c:v>
                </c:pt>
                <c:pt idx="15">
                  <c:v>лопата</c:v>
                </c:pt>
                <c:pt idx="16">
                  <c:v>термос</c:v>
                </c:pt>
                <c:pt idx="17">
                  <c:v>шипы</c:v>
                </c:pt>
                <c:pt idx="18">
                  <c:v>сумка</c:v>
                </c:pt>
                <c:pt idx="19">
                  <c:v>гамаши</c:v>
                </c:pt>
                <c:pt idx="20">
                  <c:v>рюкзак</c:v>
                </c:pt>
                <c:pt idx="21">
                  <c:v>балаклава</c:v>
                </c:pt>
                <c:pt idx="22">
                  <c:v>гидратор</c:v>
                </c:pt>
                <c:pt idx="23">
                  <c:v>щуп лавинный</c:v>
                </c:pt>
                <c:pt idx="24">
                  <c:v>гамак</c:v>
                </c:pt>
                <c:pt idx="25">
                  <c:v>лампа</c:v>
                </c:pt>
              </c:strCache>
            </c:strRef>
          </c:cat>
          <c:val>
            <c:numRef>
              <c:f>Данные!$L$10:$L$35</c:f>
              <c:numCache>
                <c:formatCode>#,##0</c:formatCode>
                <c:ptCount val="26"/>
                <c:pt idx="0">
                  <c:v>2952133</c:v>
                </c:pt>
                <c:pt idx="1">
                  <c:v>2952133</c:v>
                </c:pt>
                <c:pt idx="2">
                  <c:v>2952133</c:v>
                </c:pt>
                <c:pt idx="3">
                  <c:v>2952133</c:v>
                </c:pt>
                <c:pt idx="4">
                  <c:v>2952133</c:v>
                </c:pt>
                <c:pt idx="5">
                  <c:v>2952133</c:v>
                </c:pt>
                <c:pt idx="6">
                  <c:v>2952133</c:v>
                </c:pt>
                <c:pt idx="7">
                  <c:v>2952133</c:v>
                </c:pt>
                <c:pt idx="8">
                  <c:v>2952133</c:v>
                </c:pt>
                <c:pt idx="9">
                  <c:v>2952133</c:v>
                </c:pt>
                <c:pt idx="10">
                  <c:v>2952133</c:v>
                </c:pt>
                <c:pt idx="11">
                  <c:v>2952133</c:v>
                </c:pt>
                <c:pt idx="12">
                  <c:v>2952133</c:v>
                </c:pt>
                <c:pt idx="13">
                  <c:v>2952133</c:v>
                </c:pt>
                <c:pt idx="14">
                  <c:v>2952133</c:v>
                </c:pt>
                <c:pt idx="15">
                  <c:v>2952133</c:v>
                </c:pt>
                <c:pt idx="16">
                  <c:v>2952133</c:v>
                </c:pt>
                <c:pt idx="17">
                  <c:v>2952133</c:v>
                </c:pt>
                <c:pt idx="18">
                  <c:v>2952133</c:v>
                </c:pt>
                <c:pt idx="19">
                  <c:v>2952133</c:v>
                </c:pt>
                <c:pt idx="20">
                  <c:v>2952133</c:v>
                </c:pt>
                <c:pt idx="21">
                  <c:v>2952133</c:v>
                </c:pt>
                <c:pt idx="22">
                  <c:v>2952133</c:v>
                </c:pt>
                <c:pt idx="23">
                  <c:v>2952133</c:v>
                </c:pt>
                <c:pt idx="24">
                  <c:v>2952133</c:v>
                </c:pt>
                <c:pt idx="25">
                  <c:v>2952133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CE-4CB0-962E-54EAB0D32D79}"/>
            </c:ext>
          </c:extLst>
        </c:ser>
        <c:ser>
          <c:idx val="6"/>
          <c:order val="5"/>
          <c:tx>
            <c:strRef>
              <c:f>Данные!$M$9</c:f>
              <c:strCache>
                <c:ptCount val="1"/>
                <c:pt idx="0">
                  <c:v>Обл C</c:v>
                </c:pt>
              </c:strCache>
            </c:strRef>
          </c:tx>
          <c:spPr>
            <a:solidFill>
              <a:srgbClr val="ED1D25">
                <a:alpha val="17000"/>
              </a:srgbClr>
            </a:solidFill>
          </c:spPr>
          <c:invertIfNegative val="0"/>
          <c:cat>
            <c:strRef>
              <c:f>Данные!$F$10:$F$35</c:f>
              <c:strCache>
                <c:ptCount val="26"/>
                <c:pt idx="0">
                  <c:v>кружка</c:v>
                </c:pt>
                <c:pt idx="1">
                  <c:v>тарелка</c:v>
                </c:pt>
                <c:pt idx="2">
                  <c:v>накидка</c:v>
                </c:pt>
                <c:pt idx="3">
                  <c:v>защита</c:v>
                </c:pt>
                <c:pt idx="4">
                  <c:v>гермоупаковка</c:v>
                </c:pt>
                <c:pt idx="5">
                  <c:v>бандана</c:v>
                </c:pt>
                <c:pt idx="6">
                  <c:v>ремешок</c:v>
                </c:pt>
                <c:pt idx="7">
                  <c:v>фонарь</c:v>
                </c:pt>
                <c:pt idx="8">
                  <c:v>перчатки</c:v>
                </c:pt>
                <c:pt idx="9">
                  <c:v>ложка</c:v>
                </c:pt>
                <c:pt idx="10">
                  <c:v>гетры</c:v>
                </c:pt>
                <c:pt idx="11">
                  <c:v>душ походный</c:v>
                </c:pt>
                <c:pt idx="12">
                  <c:v>шапка</c:v>
                </c:pt>
                <c:pt idx="13">
                  <c:v>ролики</c:v>
                </c:pt>
                <c:pt idx="14">
                  <c:v>шезлонг</c:v>
                </c:pt>
                <c:pt idx="15">
                  <c:v>лопата</c:v>
                </c:pt>
                <c:pt idx="16">
                  <c:v>термос</c:v>
                </c:pt>
                <c:pt idx="17">
                  <c:v>шипы</c:v>
                </c:pt>
                <c:pt idx="18">
                  <c:v>сумка</c:v>
                </c:pt>
                <c:pt idx="19">
                  <c:v>гамаши</c:v>
                </c:pt>
                <c:pt idx="20">
                  <c:v>рюкзак</c:v>
                </c:pt>
                <c:pt idx="21">
                  <c:v>балаклава</c:v>
                </c:pt>
                <c:pt idx="22">
                  <c:v>гидратор</c:v>
                </c:pt>
                <c:pt idx="23">
                  <c:v>щуп лавинный</c:v>
                </c:pt>
                <c:pt idx="24">
                  <c:v>гамак</c:v>
                </c:pt>
                <c:pt idx="25">
                  <c:v>лампа</c:v>
                </c:pt>
              </c:strCache>
            </c:strRef>
          </c:cat>
          <c:val>
            <c:numRef>
              <c:f>Данные!$M$10:$M$35</c:f>
              <c:numCache>
                <c:formatCode>#,##0</c:formatCode>
                <c:ptCount val="26"/>
                <c:pt idx="0">
                  <c:v>3253878</c:v>
                </c:pt>
                <c:pt idx="1">
                  <c:v>3253878</c:v>
                </c:pt>
                <c:pt idx="2">
                  <c:v>3253878</c:v>
                </c:pt>
                <c:pt idx="3">
                  <c:v>3253878</c:v>
                </c:pt>
                <c:pt idx="4">
                  <c:v>3253878</c:v>
                </c:pt>
                <c:pt idx="5">
                  <c:v>3253878</c:v>
                </c:pt>
                <c:pt idx="6">
                  <c:v>3253878</c:v>
                </c:pt>
                <c:pt idx="7">
                  <c:v>3253878</c:v>
                </c:pt>
                <c:pt idx="8">
                  <c:v>3253878</c:v>
                </c:pt>
                <c:pt idx="9">
                  <c:v>3253878</c:v>
                </c:pt>
                <c:pt idx="10">
                  <c:v>3253878</c:v>
                </c:pt>
                <c:pt idx="11">
                  <c:v>3253878</c:v>
                </c:pt>
                <c:pt idx="12">
                  <c:v>3253878</c:v>
                </c:pt>
                <c:pt idx="13">
                  <c:v>3253878</c:v>
                </c:pt>
                <c:pt idx="14">
                  <c:v>3253878</c:v>
                </c:pt>
                <c:pt idx="15">
                  <c:v>3253878</c:v>
                </c:pt>
                <c:pt idx="16">
                  <c:v>3253878</c:v>
                </c:pt>
                <c:pt idx="17">
                  <c:v>3253878</c:v>
                </c:pt>
                <c:pt idx="18">
                  <c:v>3253878</c:v>
                </c:pt>
                <c:pt idx="19">
                  <c:v>3253878</c:v>
                </c:pt>
                <c:pt idx="20">
                  <c:v>3253878</c:v>
                </c:pt>
                <c:pt idx="21">
                  <c:v>3253878</c:v>
                </c:pt>
                <c:pt idx="22">
                  <c:v>3253878</c:v>
                </c:pt>
                <c:pt idx="23">
                  <c:v>3253878</c:v>
                </c:pt>
                <c:pt idx="24">
                  <c:v>3253878</c:v>
                </c:pt>
                <c:pt idx="25">
                  <c:v>3253878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CE-4CB0-962E-54EAB0D32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74686208"/>
        <c:axId val="474825088"/>
      </c:barChart>
      <c:barChart>
        <c:barDir val="bar"/>
        <c:grouping val="stacked"/>
        <c:varyColors val="0"/>
        <c:ser>
          <c:idx val="1"/>
          <c:order val="0"/>
          <c:tx>
            <c:strRef>
              <c:f>Данные!$H$9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8CAF99"/>
            </a:solidFill>
          </c:spPr>
          <c:invertIfNegative val="0"/>
          <c:cat>
            <c:strRef>
              <c:f>Данные!$F$10:$F$35</c:f>
              <c:strCache>
                <c:ptCount val="26"/>
                <c:pt idx="0">
                  <c:v>кружка</c:v>
                </c:pt>
                <c:pt idx="1">
                  <c:v>тарелка</c:v>
                </c:pt>
                <c:pt idx="2">
                  <c:v>накидка</c:v>
                </c:pt>
                <c:pt idx="3">
                  <c:v>защита</c:v>
                </c:pt>
                <c:pt idx="4">
                  <c:v>гермоупаковка</c:v>
                </c:pt>
                <c:pt idx="5">
                  <c:v>бандана</c:v>
                </c:pt>
                <c:pt idx="6">
                  <c:v>ремешок</c:v>
                </c:pt>
                <c:pt idx="7">
                  <c:v>фонарь</c:v>
                </c:pt>
                <c:pt idx="8">
                  <c:v>перчатки</c:v>
                </c:pt>
                <c:pt idx="9">
                  <c:v>ложка</c:v>
                </c:pt>
                <c:pt idx="10">
                  <c:v>гетры</c:v>
                </c:pt>
                <c:pt idx="11">
                  <c:v>душ походный</c:v>
                </c:pt>
                <c:pt idx="12">
                  <c:v>шапка</c:v>
                </c:pt>
                <c:pt idx="13">
                  <c:v>ролики</c:v>
                </c:pt>
                <c:pt idx="14">
                  <c:v>шезлонг</c:v>
                </c:pt>
                <c:pt idx="15">
                  <c:v>лопата</c:v>
                </c:pt>
                <c:pt idx="16">
                  <c:v>термос</c:v>
                </c:pt>
                <c:pt idx="17">
                  <c:v>шипы</c:v>
                </c:pt>
                <c:pt idx="18">
                  <c:v>сумка</c:v>
                </c:pt>
                <c:pt idx="19">
                  <c:v>гамаши</c:v>
                </c:pt>
                <c:pt idx="20">
                  <c:v>рюкзак</c:v>
                </c:pt>
                <c:pt idx="21">
                  <c:v>балаклава</c:v>
                </c:pt>
                <c:pt idx="22">
                  <c:v>гидратор</c:v>
                </c:pt>
                <c:pt idx="23">
                  <c:v>щуп лавинный</c:v>
                </c:pt>
                <c:pt idx="24">
                  <c:v>гамак</c:v>
                </c:pt>
                <c:pt idx="25">
                  <c:v>лампа</c:v>
                </c:pt>
              </c:strCache>
            </c:strRef>
          </c:cat>
          <c:val>
            <c:numRef>
              <c:f>Данные!$H$10:$H$35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1723014</c:v>
                </c:pt>
                <c:pt idx="21">
                  <c:v>1596142</c:v>
                </c:pt>
                <c:pt idx="22">
                  <c:v>763183</c:v>
                </c:pt>
                <c:pt idx="23">
                  <c:v>599238</c:v>
                </c:pt>
                <c:pt idx="24">
                  <c:v>528234</c:v>
                </c:pt>
                <c:pt idx="25">
                  <c:v>428506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CE-4CB0-962E-54EAB0D32D79}"/>
            </c:ext>
          </c:extLst>
        </c:ser>
        <c:ser>
          <c:idx val="2"/>
          <c:order val="1"/>
          <c:tx>
            <c:strRef>
              <c:f>Данные!$I$9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EB8D4F"/>
            </a:solidFill>
          </c:spPr>
          <c:invertIfNegative val="0"/>
          <c:cat>
            <c:strRef>
              <c:f>Данные!$F$10:$F$35</c:f>
              <c:strCache>
                <c:ptCount val="26"/>
                <c:pt idx="0">
                  <c:v>кружка</c:v>
                </c:pt>
                <c:pt idx="1">
                  <c:v>тарелка</c:v>
                </c:pt>
                <c:pt idx="2">
                  <c:v>накидка</c:v>
                </c:pt>
                <c:pt idx="3">
                  <c:v>защита</c:v>
                </c:pt>
                <c:pt idx="4">
                  <c:v>гермоупаковка</c:v>
                </c:pt>
                <c:pt idx="5">
                  <c:v>бандана</c:v>
                </c:pt>
                <c:pt idx="6">
                  <c:v>ремешок</c:v>
                </c:pt>
                <c:pt idx="7">
                  <c:v>фонарь</c:v>
                </c:pt>
                <c:pt idx="8">
                  <c:v>перчатки</c:v>
                </c:pt>
                <c:pt idx="9">
                  <c:v>ложка</c:v>
                </c:pt>
                <c:pt idx="10">
                  <c:v>гетры</c:v>
                </c:pt>
                <c:pt idx="11">
                  <c:v>душ походный</c:v>
                </c:pt>
                <c:pt idx="12">
                  <c:v>шапка</c:v>
                </c:pt>
                <c:pt idx="13">
                  <c:v>ролики</c:v>
                </c:pt>
                <c:pt idx="14">
                  <c:v>шезлонг</c:v>
                </c:pt>
                <c:pt idx="15">
                  <c:v>лопата</c:v>
                </c:pt>
                <c:pt idx="16">
                  <c:v>термос</c:v>
                </c:pt>
                <c:pt idx="17">
                  <c:v>шипы</c:v>
                </c:pt>
                <c:pt idx="18">
                  <c:v>сумка</c:v>
                </c:pt>
                <c:pt idx="19">
                  <c:v>гамаши</c:v>
                </c:pt>
                <c:pt idx="20">
                  <c:v>рюкзак</c:v>
                </c:pt>
                <c:pt idx="21">
                  <c:v>балаклава</c:v>
                </c:pt>
                <c:pt idx="22">
                  <c:v>гидратор</c:v>
                </c:pt>
                <c:pt idx="23">
                  <c:v>щуп лавинный</c:v>
                </c:pt>
                <c:pt idx="24">
                  <c:v>гамак</c:v>
                </c:pt>
                <c:pt idx="25">
                  <c:v>лампа</c:v>
                </c:pt>
              </c:strCache>
            </c:strRef>
          </c:cat>
          <c:val>
            <c:numRef>
              <c:f>Данные!$I$10:$I$35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4736262</c:v>
                </c:pt>
                <c:pt idx="9">
                  <c:v>4685760</c:v>
                </c:pt>
                <c:pt idx="10">
                  <c:v>4636085</c:v>
                </c:pt>
                <c:pt idx="11">
                  <c:v>4503124</c:v>
                </c:pt>
                <c:pt idx="12">
                  <c:v>4429793</c:v>
                </c:pt>
                <c:pt idx="13">
                  <c:v>4008063</c:v>
                </c:pt>
                <c:pt idx="14">
                  <c:v>3636249</c:v>
                </c:pt>
                <c:pt idx="15">
                  <c:v>3050399</c:v>
                </c:pt>
                <c:pt idx="16">
                  <c:v>3027538</c:v>
                </c:pt>
                <c:pt idx="17">
                  <c:v>2446858</c:v>
                </c:pt>
                <c:pt idx="18">
                  <c:v>2018405</c:v>
                </c:pt>
                <c:pt idx="19">
                  <c:v>1793989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CE-4CB0-962E-54EAB0D32D79}"/>
            </c:ext>
          </c:extLst>
        </c:ser>
        <c:ser>
          <c:idx val="3"/>
          <c:order val="2"/>
          <c:tx>
            <c:strRef>
              <c:f>Данные!$J$9</c:f>
              <c:strCache>
                <c:ptCount val="1"/>
                <c:pt idx="0">
                  <c:v>C_</c:v>
                </c:pt>
              </c:strCache>
            </c:strRef>
          </c:tx>
          <c:spPr>
            <a:solidFill>
              <a:srgbClr val="F05840"/>
            </a:solidFill>
          </c:spPr>
          <c:invertIfNegative val="0"/>
          <c:cat>
            <c:strRef>
              <c:f>Данные!$F$10:$F$35</c:f>
              <c:strCache>
                <c:ptCount val="26"/>
                <c:pt idx="0">
                  <c:v>кружка</c:v>
                </c:pt>
                <c:pt idx="1">
                  <c:v>тарелка</c:v>
                </c:pt>
                <c:pt idx="2">
                  <c:v>накидка</c:v>
                </c:pt>
                <c:pt idx="3">
                  <c:v>защита</c:v>
                </c:pt>
                <c:pt idx="4">
                  <c:v>гермоупаковка</c:v>
                </c:pt>
                <c:pt idx="5">
                  <c:v>бандана</c:v>
                </c:pt>
                <c:pt idx="6">
                  <c:v>ремешок</c:v>
                </c:pt>
                <c:pt idx="7">
                  <c:v>фонарь</c:v>
                </c:pt>
                <c:pt idx="8">
                  <c:v>перчатки</c:v>
                </c:pt>
                <c:pt idx="9">
                  <c:v>ложка</c:v>
                </c:pt>
                <c:pt idx="10">
                  <c:v>гетры</c:v>
                </c:pt>
                <c:pt idx="11">
                  <c:v>душ походный</c:v>
                </c:pt>
                <c:pt idx="12">
                  <c:v>шапка</c:v>
                </c:pt>
                <c:pt idx="13">
                  <c:v>ролики</c:v>
                </c:pt>
                <c:pt idx="14">
                  <c:v>шезлонг</c:v>
                </c:pt>
                <c:pt idx="15">
                  <c:v>лопата</c:v>
                </c:pt>
                <c:pt idx="16">
                  <c:v>термос</c:v>
                </c:pt>
                <c:pt idx="17">
                  <c:v>шипы</c:v>
                </c:pt>
                <c:pt idx="18">
                  <c:v>сумка</c:v>
                </c:pt>
                <c:pt idx="19">
                  <c:v>гамаши</c:v>
                </c:pt>
                <c:pt idx="20">
                  <c:v>рюкзак</c:v>
                </c:pt>
                <c:pt idx="21">
                  <c:v>балаклава</c:v>
                </c:pt>
                <c:pt idx="22">
                  <c:v>гидратор</c:v>
                </c:pt>
                <c:pt idx="23">
                  <c:v>щуп лавинный</c:v>
                </c:pt>
                <c:pt idx="24">
                  <c:v>гамак</c:v>
                </c:pt>
                <c:pt idx="25">
                  <c:v>лампа</c:v>
                </c:pt>
              </c:strCache>
            </c:strRef>
          </c:cat>
          <c:val>
            <c:numRef>
              <c:f>Данные!$J$10:$J$35</c:f>
              <c:numCache>
                <c:formatCode>#,##0</c:formatCode>
                <c:ptCount val="26"/>
                <c:pt idx="0">
                  <c:v>7446021</c:v>
                </c:pt>
                <c:pt idx="1">
                  <c:v>5738314</c:v>
                </c:pt>
                <c:pt idx="2">
                  <c:v>5670981</c:v>
                </c:pt>
                <c:pt idx="3">
                  <c:v>5333722</c:v>
                </c:pt>
                <c:pt idx="4">
                  <c:v>5231067</c:v>
                </c:pt>
                <c:pt idx="5">
                  <c:v>5083541</c:v>
                </c:pt>
                <c:pt idx="6">
                  <c:v>4990527</c:v>
                </c:pt>
                <c:pt idx="7">
                  <c:v>4746122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7CE-4CB0-962E-54EAB0D32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overlap val="100"/>
        <c:axId val="474838912"/>
        <c:axId val="474837376"/>
      </c:barChart>
      <c:catAx>
        <c:axId val="47468620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one"/>
        <c:spPr>
          <a:ln>
            <a:solidFill>
              <a:schemeClr val="tx1">
                <a:lumMod val="65000"/>
                <a:lumOff val="3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474825088"/>
        <c:crosses val="autoZero"/>
        <c:auto val="1"/>
        <c:lblAlgn val="ctr"/>
        <c:lblOffset val="100"/>
        <c:noMultiLvlLbl val="0"/>
      </c:catAx>
      <c:valAx>
        <c:axId val="474825088"/>
        <c:scaling>
          <c:orientation val="minMax"/>
          <c:max val="8000000"/>
        </c:scaling>
        <c:delete val="0"/>
        <c:axPos val="t"/>
        <c:majorGridlines>
          <c:spPr>
            <a:ln w="19050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700"/>
            </a:pPr>
            <a:endParaRPr lang="ru-RU"/>
          </a:p>
        </c:txPr>
        <c:crossAx val="474686208"/>
        <c:crosses val="autoZero"/>
        <c:crossBetween val="between"/>
        <c:majorUnit val="2000000"/>
        <c:dispUnits>
          <c:builtInUnit val="millions"/>
        </c:dispUnits>
      </c:valAx>
      <c:valAx>
        <c:axId val="474837376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474838912"/>
        <c:crosses val="autoZero"/>
        <c:crossBetween val="between"/>
      </c:valAx>
      <c:catAx>
        <c:axId val="4748389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474837376"/>
        <c:crosses val="autoZero"/>
        <c:auto val="1"/>
        <c:lblAlgn val="ctr"/>
        <c:lblOffset val="100"/>
        <c:noMultiLvlLbl val="0"/>
      </c:catAx>
      <c:spPr>
        <a:solidFill>
          <a:schemeClr val="bg2"/>
        </a:solidFill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 Narrow" panose="020B060602020203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07852607089854"/>
          <c:y val="0.16506991766317791"/>
          <c:w val="0.56728670052403196"/>
          <c:h val="0.61472196803473655"/>
        </c:manualLayout>
      </c:layout>
      <c:barChart>
        <c:barDir val="bar"/>
        <c:grouping val="stacked"/>
        <c:varyColors val="0"/>
        <c:ser>
          <c:idx val="4"/>
          <c:order val="3"/>
          <c:tx>
            <c:strRef>
              <c:f>Данные!$K$9</c:f>
              <c:strCache>
                <c:ptCount val="1"/>
                <c:pt idx="0">
                  <c:v>Обл A</c:v>
                </c:pt>
              </c:strCache>
            </c:strRef>
          </c:tx>
          <c:spPr>
            <a:solidFill>
              <a:srgbClr val="8CAF99">
                <a:alpha val="37000"/>
              </a:srgbClr>
            </a:solidFill>
          </c:spPr>
          <c:invertIfNegative val="0"/>
          <c:cat>
            <c:strRef>
              <c:f>Данные!$F$10:$F$35</c:f>
              <c:strCache>
                <c:ptCount val="26"/>
                <c:pt idx="0">
                  <c:v>кружка</c:v>
                </c:pt>
                <c:pt idx="1">
                  <c:v>тарелка</c:v>
                </c:pt>
                <c:pt idx="2">
                  <c:v>накидка</c:v>
                </c:pt>
                <c:pt idx="3">
                  <c:v>защита</c:v>
                </c:pt>
                <c:pt idx="4">
                  <c:v>гермоупаковка</c:v>
                </c:pt>
                <c:pt idx="5">
                  <c:v>бандана</c:v>
                </c:pt>
                <c:pt idx="6">
                  <c:v>ремешок</c:v>
                </c:pt>
                <c:pt idx="7">
                  <c:v>фонарь</c:v>
                </c:pt>
                <c:pt idx="8">
                  <c:v>перчатки</c:v>
                </c:pt>
                <c:pt idx="9">
                  <c:v>ложка</c:v>
                </c:pt>
                <c:pt idx="10">
                  <c:v>гетры</c:v>
                </c:pt>
                <c:pt idx="11">
                  <c:v>душ походный</c:v>
                </c:pt>
                <c:pt idx="12">
                  <c:v>шапка</c:v>
                </c:pt>
                <c:pt idx="13">
                  <c:v>ролики</c:v>
                </c:pt>
                <c:pt idx="14">
                  <c:v>шезлонг</c:v>
                </c:pt>
                <c:pt idx="15">
                  <c:v>лопата</c:v>
                </c:pt>
                <c:pt idx="16">
                  <c:v>термос</c:v>
                </c:pt>
                <c:pt idx="17">
                  <c:v>шипы</c:v>
                </c:pt>
                <c:pt idx="18">
                  <c:v>сумка</c:v>
                </c:pt>
                <c:pt idx="19">
                  <c:v>гамаши</c:v>
                </c:pt>
                <c:pt idx="20">
                  <c:v>рюкзак</c:v>
                </c:pt>
                <c:pt idx="21">
                  <c:v>балаклава</c:v>
                </c:pt>
                <c:pt idx="22">
                  <c:v>гидратор</c:v>
                </c:pt>
                <c:pt idx="23">
                  <c:v>щуп лавинный</c:v>
                </c:pt>
                <c:pt idx="24">
                  <c:v>гамак</c:v>
                </c:pt>
                <c:pt idx="25">
                  <c:v>лампа</c:v>
                </c:pt>
              </c:strCache>
            </c:strRef>
          </c:cat>
          <c:val>
            <c:numRef>
              <c:f>Данные!$K$10:$K$35</c:f>
              <c:numCache>
                <c:formatCode>#,##0</c:formatCode>
                <c:ptCount val="26"/>
                <c:pt idx="0">
                  <c:v>1793989</c:v>
                </c:pt>
                <c:pt idx="1">
                  <c:v>1793989</c:v>
                </c:pt>
                <c:pt idx="2">
                  <c:v>1793989</c:v>
                </c:pt>
                <c:pt idx="3">
                  <c:v>1793989</c:v>
                </c:pt>
                <c:pt idx="4">
                  <c:v>1793989</c:v>
                </c:pt>
                <c:pt idx="5">
                  <c:v>1793989</c:v>
                </c:pt>
                <c:pt idx="6">
                  <c:v>1793989</c:v>
                </c:pt>
                <c:pt idx="7">
                  <c:v>1793989</c:v>
                </c:pt>
                <c:pt idx="8">
                  <c:v>1793989</c:v>
                </c:pt>
                <c:pt idx="9">
                  <c:v>1793989</c:v>
                </c:pt>
                <c:pt idx="10">
                  <c:v>1793989</c:v>
                </c:pt>
                <c:pt idx="11">
                  <c:v>1793989</c:v>
                </c:pt>
                <c:pt idx="12">
                  <c:v>1793989</c:v>
                </c:pt>
                <c:pt idx="13">
                  <c:v>1793989</c:v>
                </c:pt>
                <c:pt idx="14">
                  <c:v>1793989</c:v>
                </c:pt>
                <c:pt idx="15">
                  <c:v>1793989</c:v>
                </c:pt>
                <c:pt idx="16">
                  <c:v>1793989</c:v>
                </c:pt>
                <c:pt idx="17">
                  <c:v>1793989</c:v>
                </c:pt>
                <c:pt idx="18">
                  <c:v>1793989</c:v>
                </c:pt>
                <c:pt idx="19">
                  <c:v>1793989</c:v>
                </c:pt>
                <c:pt idx="20">
                  <c:v>1793989</c:v>
                </c:pt>
                <c:pt idx="21">
                  <c:v>1793989</c:v>
                </c:pt>
                <c:pt idx="22">
                  <c:v>1793989</c:v>
                </c:pt>
                <c:pt idx="23">
                  <c:v>1793989</c:v>
                </c:pt>
                <c:pt idx="24">
                  <c:v>1793989</c:v>
                </c:pt>
                <c:pt idx="25">
                  <c:v>1793989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42-4A4B-937A-C709F0C97FE8}"/>
            </c:ext>
          </c:extLst>
        </c:ser>
        <c:ser>
          <c:idx val="5"/>
          <c:order val="4"/>
          <c:tx>
            <c:strRef>
              <c:f>Данные!$L$9</c:f>
              <c:strCache>
                <c:ptCount val="1"/>
                <c:pt idx="0">
                  <c:v>Обл B</c:v>
                </c:pt>
              </c:strCache>
            </c:strRef>
          </c:tx>
          <c:spPr>
            <a:solidFill>
              <a:srgbClr val="E8AF6A">
                <a:alpha val="22000"/>
              </a:srgbClr>
            </a:solidFill>
          </c:spPr>
          <c:invertIfNegative val="0"/>
          <c:cat>
            <c:strRef>
              <c:f>Данные!$F$10:$F$35</c:f>
              <c:strCache>
                <c:ptCount val="26"/>
                <c:pt idx="0">
                  <c:v>кружка</c:v>
                </c:pt>
                <c:pt idx="1">
                  <c:v>тарелка</c:v>
                </c:pt>
                <c:pt idx="2">
                  <c:v>накидка</c:v>
                </c:pt>
                <c:pt idx="3">
                  <c:v>защита</c:v>
                </c:pt>
                <c:pt idx="4">
                  <c:v>гермоупаковка</c:v>
                </c:pt>
                <c:pt idx="5">
                  <c:v>бандана</c:v>
                </c:pt>
                <c:pt idx="6">
                  <c:v>ремешок</c:v>
                </c:pt>
                <c:pt idx="7">
                  <c:v>фонарь</c:v>
                </c:pt>
                <c:pt idx="8">
                  <c:v>перчатки</c:v>
                </c:pt>
                <c:pt idx="9">
                  <c:v>ложка</c:v>
                </c:pt>
                <c:pt idx="10">
                  <c:v>гетры</c:v>
                </c:pt>
                <c:pt idx="11">
                  <c:v>душ походный</c:v>
                </c:pt>
                <c:pt idx="12">
                  <c:v>шапка</c:v>
                </c:pt>
                <c:pt idx="13">
                  <c:v>ролики</c:v>
                </c:pt>
                <c:pt idx="14">
                  <c:v>шезлонг</c:v>
                </c:pt>
                <c:pt idx="15">
                  <c:v>лопата</c:v>
                </c:pt>
                <c:pt idx="16">
                  <c:v>термос</c:v>
                </c:pt>
                <c:pt idx="17">
                  <c:v>шипы</c:v>
                </c:pt>
                <c:pt idx="18">
                  <c:v>сумка</c:v>
                </c:pt>
                <c:pt idx="19">
                  <c:v>гамаши</c:v>
                </c:pt>
                <c:pt idx="20">
                  <c:v>рюкзак</c:v>
                </c:pt>
                <c:pt idx="21">
                  <c:v>балаклава</c:v>
                </c:pt>
                <c:pt idx="22">
                  <c:v>гидратор</c:v>
                </c:pt>
                <c:pt idx="23">
                  <c:v>щуп лавинный</c:v>
                </c:pt>
                <c:pt idx="24">
                  <c:v>гамак</c:v>
                </c:pt>
                <c:pt idx="25">
                  <c:v>лампа</c:v>
                </c:pt>
              </c:strCache>
            </c:strRef>
          </c:cat>
          <c:val>
            <c:numRef>
              <c:f>Данные!$L$10:$L$35</c:f>
              <c:numCache>
                <c:formatCode>#,##0</c:formatCode>
                <c:ptCount val="26"/>
                <c:pt idx="0">
                  <c:v>2952133</c:v>
                </c:pt>
                <c:pt idx="1">
                  <c:v>2952133</c:v>
                </c:pt>
                <c:pt idx="2">
                  <c:v>2952133</c:v>
                </c:pt>
                <c:pt idx="3">
                  <c:v>2952133</c:v>
                </c:pt>
                <c:pt idx="4">
                  <c:v>2952133</c:v>
                </c:pt>
                <c:pt idx="5">
                  <c:v>2952133</c:v>
                </c:pt>
                <c:pt idx="6">
                  <c:v>2952133</c:v>
                </c:pt>
                <c:pt idx="7">
                  <c:v>2952133</c:v>
                </c:pt>
                <c:pt idx="8">
                  <c:v>2952133</c:v>
                </c:pt>
                <c:pt idx="9">
                  <c:v>2952133</c:v>
                </c:pt>
                <c:pt idx="10">
                  <c:v>2952133</c:v>
                </c:pt>
                <c:pt idx="11">
                  <c:v>2952133</c:v>
                </c:pt>
                <c:pt idx="12">
                  <c:v>2952133</c:v>
                </c:pt>
                <c:pt idx="13">
                  <c:v>2952133</c:v>
                </c:pt>
                <c:pt idx="14">
                  <c:v>2952133</c:v>
                </c:pt>
                <c:pt idx="15">
                  <c:v>2952133</c:v>
                </c:pt>
                <c:pt idx="16">
                  <c:v>2952133</c:v>
                </c:pt>
                <c:pt idx="17">
                  <c:v>2952133</c:v>
                </c:pt>
                <c:pt idx="18">
                  <c:v>2952133</c:v>
                </c:pt>
                <c:pt idx="19">
                  <c:v>2952133</c:v>
                </c:pt>
                <c:pt idx="20">
                  <c:v>2952133</c:v>
                </c:pt>
                <c:pt idx="21">
                  <c:v>2952133</c:v>
                </c:pt>
                <c:pt idx="22">
                  <c:v>2952133</c:v>
                </c:pt>
                <c:pt idx="23">
                  <c:v>2952133</c:v>
                </c:pt>
                <c:pt idx="24">
                  <c:v>2952133</c:v>
                </c:pt>
                <c:pt idx="25">
                  <c:v>2952133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42-4A4B-937A-C709F0C97FE8}"/>
            </c:ext>
          </c:extLst>
        </c:ser>
        <c:ser>
          <c:idx val="6"/>
          <c:order val="5"/>
          <c:tx>
            <c:strRef>
              <c:f>Данные!$M$9</c:f>
              <c:strCache>
                <c:ptCount val="1"/>
                <c:pt idx="0">
                  <c:v>Обл C</c:v>
                </c:pt>
              </c:strCache>
            </c:strRef>
          </c:tx>
          <c:spPr>
            <a:solidFill>
              <a:srgbClr val="ED1D25">
                <a:alpha val="17000"/>
              </a:srgbClr>
            </a:solidFill>
          </c:spPr>
          <c:invertIfNegative val="0"/>
          <c:cat>
            <c:strRef>
              <c:f>Данные!$F$10:$F$35</c:f>
              <c:strCache>
                <c:ptCount val="26"/>
                <c:pt idx="0">
                  <c:v>кружка</c:v>
                </c:pt>
                <c:pt idx="1">
                  <c:v>тарелка</c:v>
                </c:pt>
                <c:pt idx="2">
                  <c:v>накидка</c:v>
                </c:pt>
                <c:pt idx="3">
                  <c:v>защита</c:v>
                </c:pt>
                <c:pt idx="4">
                  <c:v>гермоупаковка</c:v>
                </c:pt>
                <c:pt idx="5">
                  <c:v>бандана</c:v>
                </c:pt>
                <c:pt idx="6">
                  <c:v>ремешок</c:v>
                </c:pt>
                <c:pt idx="7">
                  <c:v>фонарь</c:v>
                </c:pt>
                <c:pt idx="8">
                  <c:v>перчатки</c:v>
                </c:pt>
                <c:pt idx="9">
                  <c:v>ложка</c:v>
                </c:pt>
                <c:pt idx="10">
                  <c:v>гетры</c:v>
                </c:pt>
                <c:pt idx="11">
                  <c:v>душ походный</c:v>
                </c:pt>
                <c:pt idx="12">
                  <c:v>шапка</c:v>
                </c:pt>
                <c:pt idx="13">
                  <c:v>ролики</c:v>
                </c:pt>
                <c:pt idx="14">
                  <c:v>шезлонг</c:v>
                </c:pt>
                <c:pt idx="15">
                  <c:v>лопата</c:v>
                </c:pt>
                <c:pt idx="16">
                  <c:v>термос</c:v>
                </c:pt>
                <c:pt idx="17">
                  <c:v>шипы</c:v>
                </c:pt>
                <c:pt idx="18">
                  <c:v>сумка</c:v>
                </c:pt>
                <c:pt idx="19">
                  <c:v>гамаши</c:v>
                </c:pt>
                <c:pt idx="20">
                  <c:v>рюкзак</c:v>
                </c:pt>
                <c:pt idx="21">
                  <c:v>балаклава</c:v>
                </c:pt>
                <c:pt idx="22">
                  <c:v>гидратор</c:v>
                </c:pt>
                <c:pt idx="23">
                  <c:v>щуп лавинный</c:v>
                </c:pt>
                <c:pt idx="24">
                  <c:v>гамак</c:v>
                </c:pt>
                <c:pt idx="25">
                  <c:v>лампа</c:v>
                </c:pt>
              </c:strCache>
            </c:strRef>
          </c:cat>
          <c:val>
            <c:numRef>
              <c:f>Данные!$M$10:$M$35</c:f>
              <c:numCache>
                <c:formatCode>#,##0</c:formatCode>
                <c:ptCount val="26"/>
                <c:pt idx="0">
                  <c:v>3253878</c:v>
                </c:pt>
                <c:pt idx="1">
                  <c:v>3253878</c:v>
                </c:pt>
                <c:pt idx="2">
                  <c:v>3253878</c:v>
                </c:pt>
                <c:pt idx="3">
                  <c:v>3253878</c:v>
                </c:pt>
                <c:pt idx="4">
                  <c:v>3253878</c:v>
                </c:pt>
                <c:pt idx="5">
                  <c:v>3253878</c:v>
                </c:pt>
                <c:pt idx="6">
                  <c:v>3253878</c:v>
                </c:pt>
                <c:pt idx="7">
                  <c:v>3253878</c:v>
                </c:pt>
                <c:pt idx="8">
                  <c:v>3253878</c:v>
                </c:pt>
                <c:pt idx="9">
                  <c:v>3253878</c:v>
                </c:pt>
                <c:pt idx="10">
                  <c:v>3253878</c:v>
                </c:pt>
                <c:pt idx="11">
                  <c:v>3253878</c:v>
                </c:pt>
                <c:pt idx="12">
                  <c:v>3253878</c:v>
                </c:pt>
                <c:pt idx="13">
                  <c:v>3253878</c:v>
                </c:pt>
                <c:pt idx="14">
                  <c:v>3253878</c:v>
                </c:pt>
                <c:pt idx="15">
                  <c:v>3253878</c:v>
                </c:pt>
                <c:pt idx="16">
                  <c:v>3253878</c:v>
                </c:pt>
                <c:pt idx="17">
                  <c:v>3253878</c:v>
                </c:pt>
                <c:pt idx="18">
                  <c:v>3253878</c:v>
                </c:pt>
                <c:pt idx="19">
                  <c:v>3253878</c:v>
                </c:pt>
                <c:pt idx="20">
                  <c:v>3253878</c:v>
                </c:pt>
                <c:pt idx="21">
                  <c:v>3253878</c:v>
                </c:pt>
                <c:pt idx="22">
                  <c:v>3253878</c:v>
                </c:pt>
                <c:pt idx="23">
                  <c:v>3253878</c:v>
                </c:pt>
                <c:pt idx="24">
                  <c:v>3253878</c:v>
                </c:pt>
                <c:pt idx="25">
                  <c:v>3253878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42-4A4B-937A-C709F0C97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75535232"/>
        <c:axId val="475570944"/>
      </c:barChart>
      <c:barChart>
        <c:barDir val="bar"/>
        <c:grouping val="stacked"/>
        <c:varyColors val="0"/>
        <c:ser>
          <c:idx val="1"/>
          <c:order val="0"/>
          <c:tx>
            <c:strRef>
              <c:f>Данные!$H$9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8CAF99"/>
            </a:solidFill>
          </c:spPr>
          <c:invertIfNegative val="0"/>
          <c:cat>
            <c:strRef>
              <c:f>Данные!$F$10:$F$35</c:f>
              <c:strCache>
                <c:ptCount val="26"/>
                <c:pt idx="0">
                  <c:v>кружка</c:v>
                </c:pt>
                <c:pt idx="1">
                  <c:v>тарелка</c:v>
                </c:pt>
                <c:pt idx="2">
                  <c:v>накидка</c:v>
                </c:pt>
                <c:pt idx="3">
                  <c:v>защита</c:v>
                </c:pt>
                <c:pt idx="4">
                  <c:v>гермоупаковка</c:v>
                </c:pt>
                <c:pt idx="5">
                  <c:v>бандана</c:v>
                </c:pt>
                <c:pt idx="6">
                  <c:v>ремешок</c:v>
                </c:pt>
                <c:pt idx="7">
                  <c:v>фонарь</c:v>
                </c:pt>
                <c:pt idx="8">
                  <c:v>перчатки</c:v>
                </c:pt>
                <c:pt idx="9">
                  <c:v>ложка</c:v>
                </c:pt>
                <c:pt idx="10">
                  <c:v>гетры</c:v>
                </c:pt>
                <c:pt idx="11">
                  <c:v>душ походный</c:v>
                </c:pt>
                <c:pt idx="12">
                  <c:v>шапка</c:v>
                </c:pt>
                <c:pt idx="13">
                  <c:v>ролики</c:v>
                </c:pt>
                <c:pt idx="14">
                  <c:v>шезлонг</c:v>
                </c:pt>
                <c:pt idx="15">
                  <c:v>лопата</c:v>
                </c:pt>
                <c:pt idx="16">
                  <c:v>термос</c:v>
                </c:pt>
                <c:pt idx="17">
                  <c:v>шипы</c:v>
                </c:pt>
                <c:pt idx="18">
                  <c:v>сумка</c:v>
                </c:pt>
                <c:pt idx="19">
                  <c:v>гамаши</c:v>
                </c:pt>
                <c:pt idx="20">
                  <c:v>рюкзак</c:v>
                </c:pt>
                <c:pt idx="21">
                  <c:v>балаклава</c:v>
                </c:pt>
                <c:pt idx="22">
                  <c:v>гидратор</c:v>
                </c:pt>
                <c:pt idx="23">
                  <c:v>щуп лавинный</c:v>
                </c:pt>
                <c:pt idx="24">
                  <c:v>гамак</c:v>
                </c:pt>
                <c:pt idx="25">
                  <c:v>лампа</c:v>
                </c:pt>
              </c:strCache>
            </c:strRef>
          </c:cat>
          <c:val>
            <c:numRef>
              <c:f>Данные!$H$10:$H$35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1723014</c:v>
                </c:pt>
                <c:pt idx="21">
                  <c:v>1596142</c:v>
                </c:pt>
                <c:pt idx="22">
                  <c:v>763183</c:v>
                </c:pt>
                <c:pt idx="23">
                  <c:v>599238</c:v>
                </c:pt>
                <c:pt idx="24">
                  <c:v>528234</c:v>
                </c:pt>
                <c:pt idx="25">
                  <c:v>428506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42-4A4B-937A-C709F0C97FE8}"/>
            </c:ext>
          </c:extLst>
        </c:ser>
        <c:ser>
          <c:idx val="2"/>
          <c:order val="1"/>
          <c:tx>
            <c:strRef>
              <c:f>Данные!$I$9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EB8D4F"/>
            </a:solidFill>
          </c:spPr>
          <c:invertIfNegative val="0"/>
          <c:cat>
            <c:strRef>
              <c:f>Данные!$F$10:$F$35</c:f>
              <c:strCache>
                <c:ptCount val="26"/>
                <c:pt idx="0">
                  <c:v>кружка</c:v>
                </c:pt>
                <c:pt idx="1">
                  <c:v>тарелка</c:v>
                </c:pt>
                <c:pt idx="2">
                  <c:v>накидка</c:v>
                </c:pt>
                <c:pt idx="3">
                  <c:v>защита</c:v>
                </c:pt>
                <c:pt idx="4">
                  <c:v>гермоупаковка</c:v>
                </c:pt>
                <c:pt idx="5">
                  <c:v>бандана</c:v>
                </c:pt>
                <c:pt idx="6">
                  <c:v>ремешок</c:v>
                </c:pt>
                <c:pt idx="7">
                  <c:v>фонарь</c:v>
                </c:pt>
                <c:pt idx="8">
                  <c:v>перчатки</c:v>
                </c:pt>
                <c:pt idx="9">
                  <c:v>ложка</c:v>
                </c:pt>
                <c:pt idx="10">
                  <c:v>гетры</c:v>
                </c:pt>
                <c:pt idx="11">
                  <c:v>душ походный</c:v>
                </c:pt>
                <c:pt idx="12">
                  <c:v>шапка</c:v>
                </c:pt>
                <c:pt idx="13">
                  <c:v>ролики</c:v>
                </c:pt>
                <c:pt idx="14">
                  <c:v>шезлонг</c:v>
                </c:pt>
                <c:pt idx="15">
                  <c:v>лопата</c:v>
                </c:pt>
                <c:pt idx="16">
                  <c:v>термос</c:v>
                </c:pt>
                <c:pt idx="17">
                  <c:v>шипы</c:v>
                </c:pt>
                <c:pt idx="18">
                  <c:v>сумка</c:v>
                </c:pt>
                <c:pt idx="19">
                  <c:v>гамаши</c:v>
                </c:pt>
                <c:pt idx="20">
                  <c:v>рюкзак</c:v>
                </c:pt>
                <c:pt idx="21">
                  <c:v>балаклава</c:v>
                </c:pt>
                <c:pt idx="22">
                  <c:v>гидратор</c:v>
                </c:pt>
                <c:pt idx="23">
                  <c:v>щуп лавинный</c:v>
                </c:pt>
                <c:pt idx="24">
                  <c:v>гамак</c:v>
                </c:pt>
                <c:pt idx="25">
                  <c:v>лампа</c:v>
                </c:pt>
              </c:strCache>
            </c:strRef>
          </c:cat>
          <c:val>
            <c:numRef>
              <c:f>Данные!$I$10:$I$35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4736262</c:v>
                </c:pt>
                <c:pt idx="9">
                  <c:v>4685760</c:v>
                </c:pt>
                <c:pt idx="10">
                  <c:v>4636085</c:v>
                </c:pt>
                <c:pt idx="11">
                  <c:v>4503124</c:v>
                </c:pt>
                <c:pt idx="12">
                  <c:v>4429793</c:v>
                </c:pt>
                <c:pt idx="13">
                  <c:v>4008063</c:v>
                </c:pt>
                <c:pt idx="14">
                  <c:v>3636249</c:v>
                </c:pt>
                <c:pt idx="15">
                  <c:v>3050399</c:v>
                </c:pt>
                <c:pt idx="16">
                  <c:v>3027538</c:v>
                </c:pt>
                <c:pt idx="17">
                  <c:v>2446858</c:v>
                </c:pt>
                <c:pt idx="18">
                  <c:v>2018405</c:v>
                </c:pt>
                <c:pt idx="19">
                  <c:v>1793989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42-4A4B-937A-C709F0C97FE8}"/>
            </c:ext>
          </c:extLst>
        </c:ser>
        <c:ser>
          <c:idx val="3"/>
          <c:order val="2"/>
          <c:tx>
            <c:strRef>
              <c:f>Данные!$J$9</c:f>
              <c:strCache>
                <c:ptCount val="1"/>
                <c:pt idx="0">
                  <c:v>C_</c:v>
                </c:pt>
              </c:strCache>
            </c:strRef>
          </c:tx>
          <c:spPr>
            <a:solidFill>
              <a:srgbClr val="F05840"/>
            </a:solidFill>
          </c:spPr>
          <c:invertIfNegative val="0"/>
          <c:cat>
            <c:strRef>
              <c:f>Данные!$F$10:$F$35</c:f>
              <c:strCache>
                <c:ptCount val="26"/>
                <c:pt idx="0">
                  <c:v>кружка</c:v>
                </c:pt>
                <c:pt idx="1">
                  <c:v>тарелка</c:v>
                </c:pt>
                <c:pt idx="2">
                  <c:v>накидка</c:v>
                </c:pt>
                <c:pt idx="3">
                  <c:v>защита</c:v>
                </c:pt>
                <c:pt idx="4">
                  <c:v>гермоупаковка</c:v>
                </c:pt>
                <c:pt idx="5">
                  <c:v>бандана</c:v>
                </c:pt>
                <c:pt idx="6">
                  <c:v>ремешок</c:v>
                </c:pt>
                <c:pt idx="7">
                  <c:v>фонарь</c:v>
                </c:pt>
                <c:pt idx="8">
                  <c:v>перчатки</c:v>
                </c:pt>
                <c:pt idx="9">
                  <c:v>ложка</c:v>
                </c:pt>
                <c:pt idx="10">
                  <c:v>гетры</c:v>
                </c:pt>
                <c:pt idx="11">
                  <c:v>душ походный</c:v>
                </c:pt>
                <c:pt idx="12">
                  <c:v>шапка</c:v>
                </c:pt>
                <c:pt idx="13">
                  <c:v>ролики</c:v>
                </c:pt>
                <c:pt idx="14">
                  <c:v>шезлонг</c:v>
                </c:pt>
                <c:pt idx="15">
                  <c:v>лопата</c:v>
                </c:pt>
                <c:pt idx="16">
                  <c:v>термос</c:v>
                </c:pt>
                <c:pt idx="17">
                  <c:v>шипы</c:v>
                </c:pt>
                <c:pt idx="18">
                  <c:v>сумка</c:v>
                </c:pt>
                <c:pt idx="19">
                  <c:v>гамаши</c:v>
                </c:pt>
                <c:pt idx="20">
                  <c:v>рюкзак</c:v>
                </c:pt>
                <c:pt idx="21">
                  <c:v>балаклава</c:v>
                </c:pt>
                <c:pt idx="22">
                  <c:v>гидратор</c:v>
                </c:pt>
                <c:pt idx="23">
                  <c:v>щуп лавинный</c:v>
                </c:pt>
                <c:pt idx="24">
                  <c:v>гамак</c:v>
                </c:pt>
                <c:pt idx="25">
                  <c:v>лампа</c:v>
                </c:pt>
              </c:strCache>
            </c:strRef>
          </c:cat>
          <c:val>
            <c:numRef>
              <c:f>Данные!$J$10:$J$35</c:f>
              <c:numCache>
                <c:formatCode>#,##0</c:formatCode>
                <c:ptCount val="26"/>
                <c:pt idx="0">
                  <c:v>7446021</c:v>
                </c:pt>
                <c:pt idx="1">
                  <c:v>5738314</c:v>
                </c:pt>
                <c:pt idx="2">
                  <c:v>5670981</c:v>
                </c:pt>
                <c:pt idx="3">
                  <c:v>5333722</c:v>
                </c:pt>
                <c:pt idx="4">
                  <c:v>5231067</c:v>
                </c:pt>
                <c:pt idx="5">
                  <c:v>5083541</c:v>
                </c:pt>
                <c:pt idx="6">
                  <c:v>4990527</c:v>
                </c:pt>
                <c:pt idx="7">
                  <c:v>4746122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42-4A4B-937A-C709F0C97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overlap val="100"/>
        <c:axId val="475679360"/>
        <c:axId val="475573632"/>
      </c:barChart>
      <c:catAx>
        <c:axId val="47553523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chemeClr val="tx1">
                <a:lumMod val="65000"/>
                <a:lumOff val="35000"/>
              </a:schemeClr>
            </a:solidFill>
          </a:ln>
        </c:spPr>
        <c:txPr>
          <a:bodyPr rot="0" vert="horz"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ru-RU"/>
          </a:p>
        </c:txPr>
        <c:crossAx val="475570944"/>
        <c:crosses val="autoZero"/>
        <c:auto val="1"/>
        <c:lblAlgn val="ctr"/>
        <c:lblOffset val="5"/>
        <c:noMultiLvlLbl val="0"/>
      </c:catAx>
      <c:valAx>
        <c:axId val="475570944"/>
        <c:scaling>
          <c:orientation val="minMax"/>
          <c:max val="8000000"/>
        </c:scaling>
        <c:delete val="0"/>
        <c:axPos val="t"/>
        <c:majorGridlines>
          <c:spPr>
            <a:ln w="19050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700"/>
            </a:pPr>
            <a:endParaRPr lang="ru-RU"/>
          </a:p>
        </c:txPr>
        <c:crossAx val="475535232"/>
        <c:crosses val="autoZero"/>
        <c:crossBetween val="between"/>
        <c:majorUnit val="2000000"/>
        <c:dispUnits>
          <c:builtInUnit val="millions"/>
        </c:dispUnits>
      </c:valAx>
      <c:valAx>
        <c:axId val="475573632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475679360"/>
        <c:crosses val="autoZero"/>
        <c:crossBetween val="between"/>
      </c:valAx>
      <c:catAx>
        <c:axId val="47567936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475573632"/>
        <c:crosses val="autoZero"/>
        <c:auto val="1"/>
        <c:lblAlgn val="ctr"/>
        <c:lblOffset val="100"/>
        <c:noMultiLvlLbl val="0"/>
      </c:catAx>
      <c:spPr>
        <a:solidFill>
          <a:schemeClr val="bg2"/>
        </a:solidFill>
      </c:spPr>
    </c:plotArea>
    <c:plotVisOnly val="1"/>
    <c:dispBlanksAs val="gap"/>
    <c:showDLblsOverMax val="0"/>
  </c:chart>
  <c:spPr>
    <a:solidFill>
      <a:srgbClr val="B9D0DB"/>
    </a:solidFill>
    <a:ln>
      <a:noFill/>
    </a:ln>
  </c:spPr>
  <c:txPr>
    <a:bodyPr/>
    <a:lstStyle/>
    <a:p>
      <a:pPr>
        <a:defRPr>
          <a:latin typeface="Arial Narrow" panose="020B060602020203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tmp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hyperlink" Target="https://t.me/finalyticspro" TargetMode="External"/><Relationship Id="rId7" Type="http://schemas.openxmlformats.org/officeDocument/2006/relationships/hyperlink" Target="https://finalytics.pro/pbimail/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s://vk.com/finalytics" TargetMode="External"/><Relationship Id="rId6" Type="http://schemas.openxmlformats.org/officeDocument/2006/relationships/image" Target="../media/image4.png"/><Relationship Id="rId5" Type="http://schemas.openxmlformats.org/officeDocument/2006/relationships/hyperlink" Target="https://www.youtube.com/salosteysv" TargetMode="External"/><Relationship Id="rId10" Type="http://schemas.openxmlformats.org/officeDocument/2006/relationships/image" Target="../media/image6.png"/><Relationship Id="rId4" Type="http://schemas.openxmlformats.org/officeDocument/2006/relationships/image" Target="../media/image3.png"/><Relationship Id="rId9" Type="http://schemas.openxmlformats.org/officeDocument/2006/relationships/hyperlink" Target="https://finalytics.pro/infor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138545</xdr:colOff>
      <xdr:row>1</xdr:row>
      <xdr:rowOff>178167</xdr:rowOff>
    </xdr:from>
    <xdr:to>
      <xdr:col>0</xdr:col>
      <xdr:colOff>2472909</xdr:colOff>
      <xdr:row>35</xdr:row>
      <xdr:rowOff>0</xdr:rowOff>
    </xdr:to>
    <xdr:pic>
      <xdr:nvPicPr>
        <xdr:cNvPr id="3" name="Рисунок 2" descr="Вырезка экрана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545" y="358276"/>
          <a:ext cx="2334364" cy="4982651"/>
        </a:xfrm>
        <a:prstGeom prst="rect">
          <a:avLst/>
        </a:prstGeom>
      </xdr:spPr>
    </xdr:pic>
    <xdr:clientData/>
  </xdr:twoCellAnchor>
  <xdr:twoCellAnchor editAs="oneCell">
    <xdr:from>
      <xdr:col>3</xdr:col>
      <xdr:colOff>590550</xdr:colOff>
      <xdr:row>3</xdr:row>
      <xdr:rowOff>347869</xdr:rowOff>
    </xdr:from>
    <xdr:to>
      <xdr:col>5</xdr:col>
      <xdr:colOff>57978</xdr:colOff>
      <xdr:row>32</xdr:row>
      <xdr:rowOff>34501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1234109</xdr:colOff>
      <xdr:row>3</xdr:row>
      <xdr:rowOff>198778</xdr:rowOff>
    </xdr:from>
    <xdr:to>
      <xdr:col>3</xdr:col>
      <xdr:colOff>1449447</xdr:colOff>
      <xdr:row>3</xdr:row>
      <xdr:rowOff>372715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29848" y="795126"/>
          <a:ext cx="215338" cy="173937"/>
        </a:xfrm>
        <a:prstGeom prst="rect">
          <a:avLst/>
        </a:prstGeom>
        <a:solidFill>
          <a:srgbClr val="F0584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ctr"/>
          <a:r>
            <a:rPr lang="en-US" sz="1100"/>
            <a:t>A</a:t>
          </a:r>
          <a:endParaRPr lang="ru-RU" sz="1100"/>
        </a:p>
      </xdr:txBody>
    </xdr:sp>
    <xdr:clientData/>
  </xdr:twoCellAnchor>
  <xdr:twoCellAnchor>
    <xdr:from>
      <xdr:col>3</xdr:col>
      <xdr:colOff>1507445</xdr:colOff>
      <xdr:row>3</xdr:row>
      <xdr:rowOff>198779</xdr:rowOff>
    </xdr:from>
    <xdr:to>
      <xdr:col>3</xdr:col>
      <xdr:colOff>1722783</xdr:colOff>
      <xdr:row>3</xdr:row>
      <xdr:rowOff>372716</xdr:rowOff>
    </xdr:to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203184" y="795127"/>
          <a:ext cx="215338" cy="173937"/>
        </a:xfrm>
        <a:prstGeom prst="rect">
          <a:avLst/>
        </a:prstGeom>
        <a:solidFill>
          <a:srgbClr val="EB8D4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ctr"/>
          <a:r>
            <a:rPr lang="en-US" sz="1100"/>
            <a:t>B</a:t>
          </a:r>
          <a:endParaRPr lang="ru-RU" sz="1100"/>
        </a:p>
      </xdr:txBody>
    </xdr:sp>
    <xdr:clientData/>
  </xdr:twoCellAnchor>
  <xdr:twoCellAnchor>
    <xdr:from>
      <xdr:col>3</xdr:col>
      <xdr:colOff>1789053</xdr:colOff>
      <xdr:row>3</xdr:row>
      <xdr:rowOff>198777</xdr:rowOff>
    </xdr:from>
    <xdr:to>
      <xdr:col>3</xdr:col>
      <xdr:colOff>2004391</xdr:colOff>
      <xdr:row>3</xdr:row>
      <xdr:rowOff>372714</xdr:rowOff>
    </xdr:to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484792" y="795125"/>
          <a:ext cx="215338" cy="173937"/>
        </a:xfrm>
        <a:prstGeom prst="rect">
          <a:avLst/>
        </a:prstGeom>
        <a:solidFill>
          <a:srgbClr val="8CAF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ctr"/>
          <a:r>
            <a:rPr lang="en-US" sz="1100"/>
            <a:t>C</a:t>
          </a:r>
          <a:endParaRPr lang="ru-RU" sz="1100"/>
        </a:p>
      </xdr:txBody>
    </xdr:sp>
    <xdr:clientData/>
  </xdr:twoCellAnchor>
  <xdr:twoCellAnchor editAs="oneCell">
    <xdr:from>
      <xdr:col>6</xdr:col>
      <xdr:colOff>65745</xdr:colOff>
      <xdr:row>2</xdr:row>
      <xdr:rowOff>57149</xdr:rowOff>
    </xdr:from>
    <xdr:to>
      <xdr:col>10</xdr:col>
      <xdr:colOff>69573</xdr:colOff>
      <xdr:row>35</xdr:row>
      <xdr:rowOff>58806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0.03463</cdr:x>
      <cdr:y>0.04577</cdr:y>
    </cdr:from>
    <cdr:to>
      <cdr:x>0.91665</cdr:x>
      <cdr:y>0.12424</cdr:y>
    </cdr:to>
    <cdr:sp macro="" textlink="Данные!$G$3">
      <cdr:nvSpPr>
        <cdr:cNvPr id="7" name="Прямоугольник 6"/>
        <cdr:cNvSpPr/>
      </cdr:nvSpPr>
      <cdr:spPr>
        <a:xfrm xmlns:a="http://schemas.openxmlformats.org/drawingml/2006/main">
          <a:off x="81071" y="229913"/>
          <a:ext cx="2064614" cy="394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rIns="36000" bIns="0" anchor="t"/>
        <a:lstStyle xmlns:a="http://schemas.openxmlformats.org/drawingml/2006/main"/>
        <a:p xmlns:a="http://schemas.openxmlformats.org/drawingml/2006/main">
          <a:pPr algn="l"/>
          <a:fld id="{83E26734-835D-4B66-82D2-2B22CB06D3E5}" type="TxLink">
            <a:rPr lang="ru-RU" sz="900" b="0" i="0" u="none" strike="noStrike">
              <a:solidFill>
                <a:srgbClr val="000000"/>
              </a:solidFill>
              <a:latin typeface="Arial Narrow" panose="020B0606020202030204" pitchFamily="34" charset="0"/>
            </a:rPr>
            <a:pPr algn="l"/>
            <a:t>Чем больше дебиторка, тем меньше в компании денег</a:t>
          </a:fld>
          <a:endParaRPr lang="ru-RU" sz="600" b="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4.26625E-7</cdr:x>
      <cdr:y>0</cdr:y>
    </cdr:from>
    <cdr:to>
      <cdr:x>0.03534</cdr:x>
      <cdr:y>0.0429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1" y="0"/>
          <a:ext cx="82826" cy="215349"/>
        </a:xfrm>
        <a:prstGeom xmlns:a="http://schemas.openxmlformats.org/drawingml/2006/main" prst="rect">
          <a:avLst/>
        </a:prstGeom>
        <a:solidFill xmlns:a="http://schemas.openxmlformats.org/drawingml/2006/main">
          <a:srgbClr val="ED1D25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0.03534</cdr:x>
      <cdr:y>0</cdr:y>
    </cdr:from>
    <cdr:to>
      <cdr:x>0.92226</cdr:x>
      <cdr:y>0.04951</cdr:y>
    </cdr:to>
    <cdr:sp macro="" textlink="Данные!$G$2">
      <cdr:nvSpPr>
        <cdr:cNvPr id="3" name="Прямоугольник 2"/>
        <cdr:cNvSpPr/>
      </cdr:nvSpPr>
      <cdr:spPr>
        <a:xfrm xmlns:a="http://schemas.openxmlformats.org/drawingml/2006/main">
          <a:off x="82714" y="0"/>
          <a:ext cx="2076109" cy="2486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rIns="36000" bIns="0" anchor="b"/>
        <a:lstStyle xmlns:a="http://schemas.openxmlformats.org/drawingml/2006/main"/>
        <a:p xmlns:a="http://schemas.openxmlformats.org/drawingml/2006/main">
          <a:pPr algn="l"/>
          <a:fld id="{E083CB15-A83C-4917-A610-FC6EFC79D53A}" type="TxLink">
            <a:rPr lang="en-US" sz="1100" b="1" i="0" u="none" strike="noStrike">
              <a:solidFill>
                <a:srgbClr val="000000"/>
              </a:solidFill>
              <a:latin typeface="Arial Narrow" panose="020B0606020202030204" pitchFamily="34" charset="0"/>
            </a:rPr>
            <a:pPr algn="l"/>
            <a:t>ABC-анализ наглядно</a:t>
          </a:fld>
          <a:endParaRPr lang="ru-RU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0.64741</cdr:x>
      <cdr:y>0.09234</cdr:y>
    </cdr:from>
    <cdr:to>
      <cdr:x>0.71115</cdr:x>
      <cdr:y>0.12014</cdr:y>
    </cdr:to>
    <cdr:sp macro="" textlink="">
      <cdr:nvSpPr>
        <cdr:cNvPr id="4" name="Прямоугольник 3"/>
        <cdr:cNvSpPr/>
      </cdr:nvSpPr>
      <cdr:spPr>
        <a:xfrm xmlns:a="http://schemas.openxmlformats.org/drawingml/2006/main">
          <a:off x="1517300" y="466226"/>
          <a:ext cx="149394" cy="140368"/>
        </a:xfrm>
        <a:prstGeom xmlns:a="http://schemas.openxmlformats.org/drawingml/2006/main" prst="rect">
          <a:avLst/>
        </a:prstGeom>
        <a:solidFill xmlns:a="http://schemas.openxmlformats.org/drawingml/2006/main">
          <a:srgbClr val="F05840"/>
        </a:solidFill>
        <a:ln xmlns:a="http://schemas.openxmlformats.org/drawingml/2006/main" w="12700">
          <a:solidFill>
            <a:schemeClr val="bg1">
              <a:lumMod val="9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0" tIns="0" rIns="0" bIns="0" numCol="1" spcCol="0" rtlCol="0" fromWordArt="0" anchor="b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/>
            <a:t>A</a:t>
          </a:r>
          <a:endParaRPr lang="ru-RU" sz="1000"/>
        </a:p>
      </cdr:txBody>
    </cdr:sp>
  </cdr:relSizeAnchor>
  <cdr:relSizeAnchor xmlns:cdr="http://schemas.openxmlformats.org/drawingml/2006/chartDrawing">
    <cdr:from>
      <cdr:x>0.74701</cdr:x>
      <cdr:y>0.09234</cdr:y>
    </cdr:from>
    <cdr:to>
      <cdr:x>0.80876</cdr:x>
      <cdr:y>0.12014</cdr:y>
    </cdr:to>
    <cdr:sp macro="" textlink="">
      <cdr:nvSpPr>
        <cdr:cNvPr id="5" name="Прямоугольник 4"/>
        <cdr:cNvSpPr/>
      </cdr:nvSpPr>
      <cdr:spPr>
        <a:xfrm xmlns:a="http://schemas.openxmlformats.org/drawingml/2006/main">
          <a:off x="1750730" y="466226"/>
          <a:ext cx="144728" cy="140367"/>
        </a:xfrm>
        <a:prstGeom xmlns:a="http://schemas.openxmlformats.org/drawingml/2006/main" prst="rect">
          <a:avLst/>
        </a:prstGeom>
        <a:solidFill xmlns:a="http://schemas.openxmlformats.org/drawingml/2006/main">
          <a:srgbClr val="EB8D4F"/>
        </a:solidFill>
        <a:ln xmlns:a="http://schemas.openxmlformats.org/drawingml/2006/main" w="12700">
          <a:solidFill>
            <a:schemeClr val="bg1">
              <a:lumMod val="9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0" tIns="0" rIns="0" bIns="0" numCol="1" spcCol="0" rtlCol="0" fromWordArt="0" anchor="b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/>
            <a:t>B</a:t>
          </a:r>
          <a:endParaRPr lang="ru-RU" sz="1000"/>
        </a:p>
      </cdr:txBody>
    </cdr:sp>
  </cdr:relSizeAnchor>
  <cdr:relSizeAnchor xmlns:cdr="http://schemas.openxmlformats.org/drawingml/2006/chartDrawing">
    <cdr:from>
      <cdr:x>0.84064</cdr:x>
      <cdr:y>0.09234</cdr:y>
    </cdr:from>
    <cdr:to>
      <cdr:x>0.90637</cdr:x>
      <cdr:y>0.12014</cdr:y>
    </cdr:to>
    <cdr:sp macro="" textlink="">
      <cdr:nvSpPr>
        <cdr:cNvPr id="6" name="Прямоугольник 5"/>
        <cdr:cNvSpPr/>
      </cdr:nvSpPr>
      <cdr:spPr>
        <a:xfrm xmlns:a="http://schemas.openxmlformats.org/drawingml/2006/main">
          <a:off x="1970156" y="466226"/>
          <a:ext cx="154063" cy="140368"/>
        </a:xfrm>
        <a:prstGeom xmlns:a="http://schemas.openxmlformats.org/drawingml/2006/main" prst="rect">
          <a:avLst/>
        </a:prstGeom>
        <a:solidFill xmlns:a="http://schemas.openxmlformats.org/drawingml/2006/main">
          <a:srgbClr val="8CAF99"/>
        </a:solidFill>
        <a:ln xmlns:a="http://schemas.openxmlformats.org/drawingml/2006/main" w="12700">
          <a:solidFill>
            <a:schemeClr val="bg1">
              <a:lumMod val="9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0" tIns="0" rIns="0" bIns="0" numCol="1" spcCol="0" rtlCol="0" fromWordArt="0" anchor="b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/>
            <a:t>C</a:t>
          </a:r>
          <a:endParaRPr lang="ru-RU" sz="1000"/>
        </a:p>
      </cdr:txBody>
    </cdr:sp>
  </cdr:relSizeAnchor>
  <cdr:relSizeAnchor xmlns:cdr="http://schemas.openxmlformats.org/drawingml/2006/chartDrawing">
    <cdr:from>
      <cdr:x>0.00093</cdr:x>
      <cdr:y>0.93894</cdr:y>
    </cdr:from>
    <cdr:to>
      <cdr:x>1</cdr:x>
      <cdr:y>1</cdr:y>
    </cdr:to>
    <cdr:sp macro="" textlink="Данные!$G$6">
      <cdr:nvSpPr>
        <cdr:cNvPr id="8" name="Прямоугольник 7"/>
        <cdr:cNvSpPr/>
      </cdr:nvSpPr>
      <cdr:spPr>
        <a:xfrm xmlns:a="http://schemas.openxmlformats.org/drawingml/2006/main">
          <a:off x="2173" y="4712805"/>
          <a:ext cx="2346048" cy="306456"/>
        </a:xfrm>
        <a:prstGeom xmlns:a="http://schemas.openxmlformats.org/drawingml/2006/main" prst="rect">
          <a:avLst/>
        </a:prstGeom>
        <a:solidFill xmlns:a="http://schemas.openxmlformats.org/drawingml/2006/main">
          <a:srgbClr val="A5C3D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lIns="180000" tIns="0" bIns="0"/>
        <a:lstStyle xmlns:a="http://schemas.openxmlformats.org/drawingml/2006/main"/>
        <a:p xmlns:a="http://schemas.openxmlformats.org/drawingml/2006/main">
          <a:fld id="{12A2B28B-2084-49F5-8976-6EB9ED5B70AA}" type="TxLink">
            <a:rPr lang="ru-RU" sz="900" b="0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Arial Narrow" panose="020B0606020202030204" pitchFamily="34" charset="0"/>
            </a:rPr>
            <a:pPr/>
            <a:t>Если изменить данные, то это тут же отразится на графике</a:t>
          </a:fld>
          <a:endParaRPr lang="ru-RU" sz="900" b="0">
            <a:solidFill>
              <a:schemeClr val="tx1">
                <a:lumMod val="75000"/>
                <a:lumOff val="25000"/>
              </a:schemeClr>
            </a:solidFill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0.03686</cdr:x>
      <cdr:y>0.79554</cdr:y>
    </cdr:from>
    <cdr:to>
      <cdr:x>0.96209</cdr:x>
      <cdr:y>0.86304</cdr:y>
    </cdr:to>
    <cdr:sp macro="" textlink="Данные!$G$4">
      <cdr:nvSpPr>
        <cdr:cNvPr id="9" name="Прямоугольник 8"/>
        <cdr:cNvSpPr/>
      </cdr:nvSpPr>
      <cdr:spPr>
        <a:xfrm xmlns:a="http://schemas.openxmlformats.org/drawingml/2006/main">
          <a:off x="86655" y="3905251"/>
          <a:ext cx="2175015" cy="331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rIns="36000" bIns="0" anchor="t"/>
        <a:lstStyle xmlns:a="http://schemas.openxmlformats.org/drawingml/2006/main"/>
        <a:p xmlns:a="http://schemas.openxmlformats.org/drawingml/2006/main">
          <a:pPr algn="l"/>
          <a:fld id="{AB9D26E8-98EC-4965-A5C0-3CD738B4018A}" type="TxLink">
            <a:rPr lang="ru-RU" sz="700" b="0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Arial Narrow" panose="020B0606020202030204" pitchFamily="34" charset="0"/>
            </a:rPr>
            <a:pPr algn="l"/>
            <a:t>Клиенты группы A - это наибольшая дебиторская задолженность, B и C - меньше</a:t>
          </a:fld>
          <a:endParaRPr lang="ru-RU" sz="700" b="0">
            <a:solidFill>
              <a:schemeClr val="tx1">
                <a:lumMod val="75000"/>
                <a:lumOff val="25000"/>
              </a:schemeClr>
            </a:solidFill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0.03707</cdr:x>
      <cdr:y>0.839</cdr:y>
    </cdr:from>
    <cdr:to>
      <cdr:x>0.92949</cdr:x>
      <cdr:y>0.93159</cdr:y>
    </cdr:to>
    <cdr:sp macro="" textlink="Данные!$G$5">
      <cdr:nvSpPr>
        <cdr:cNvPr id="10" name="Прямоугольник 9"/>
        <cdr:cNvSpPr/>
      </cdr:nvSpPr>
      <cdr:spPr>
        <a:xfrm xmlns:a="http://schemas.openxmlformats.org/drawingml/2006/main">
          <a:off x="87144" y="4118611"/>
          <a:ext cx="2097890" cy="454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rIns="36000" bIns="0" anchor="t"/>
        <a:lstStyle xmlns:a="http://schemas.openxmlformats.org/drawingml/2006/main"/>
        <a:p xmlns:a="http://schemas.openxmlformats.org/drawingml/2006/main">
          <a:pPr algn="l"/>
          <a:endParaRPr lang="ru-RU" sz="800" b="0" i="0" u="none" strike="noStrike">
            <a:solidFill>
              <a:schemeClr val="tx1">
                <a:lumMod val="75000"/>
                <a:lumOff val="25000"/>
              </a:schemeClr>
            </a:solidFill>
            <a:latin typeface="Arial Narrow" panose="020B0606020202030204" pitchFamily="34" charset="0"/>
          </a:endParaRPr>
        </a:p>
        <a:p xmlns:a="http://schemas.openxmlformats.org/drawingml/2006/main">
          <a:pPr algn="l"/>
          <a:fld id="{992AA02A-C0B3-4483-A9B1-80920849EEAF}" type="TxLink">
            <a:rPr lang="ru-RU" sz="800" b="0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Arial Narrow" panose="020B0606020202030204" pitchFamily="34" charset="0"/>
            </a:rPr>
            <a:pPr algn="l"/>
            <a:t>Источник: генератор случайных чисел (формула СЛУЧМЕЖДУ)</a:t>
          </a:fld>
          <a:endParaRPr lang="ru-RU" sz="200" b="0">
            <a:solidFill>
              <a:schemeClr val="tx1">
                <a:lumMod val="75000"/>
                <a:lumOff val="25000"/>
              </a:schemeClr>
            </a:solidFill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62207</xdr:colOff>
      <xdr:row>5</xdr:row>
      <xdr:rowOff>64562</xdr:rowOff>
    </xdr:from>
    <xdr:to>
      <xdr:col>1</xdr:col>
      <xdr:colOff>242207</xdr:colOff>
      <xdr:row>5</xdr:row>
      <xdr:rowOff>244562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2110E7-DC02-4205-BBB5-561FD4072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807" y="1984802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62207</xdr:colOff>
      <xdr:row>6</xdr:row>
      <xdr:rowOff>48489</xdr:rowOff>
    </xdr:from>
    <xdr:to>
      <xdr:col>1</xdr:col>
      <xdr:colOff>242207</xdr:colOff>
      <xdr:row>6</xdr:row>
      <xdr:rowOff>228489</xdr:rowOff>
    </xdr:to>
    <xdr:pic>
      <xdr:nvPicPr>
        <xdr:cNvPr id="3" name="Рисунок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0728792-3871-4D44-84A6-DFF7DCBAD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807" y="2258289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62207</xdr:colOff>
      <xdr:row>4</xdr:row>
      <xdr:rowOff>55143</xdr:rowOff>
    </xdr:from>
    <xdr:to>
      <xdr:col>1</xdr:col>
      <xdr:colOff>242207</xdr:colOff>
      <xdr:row>4</xdr:row>
      <xdr:rowOff>235143</xdr:rowOff>
    </xdr:to>
    <xdr:pic>
      <xdr:nvPicPr>
        <xdr:cNvPr id="4" name="Рисунок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D9EFE32-BF1B-400E-A01D-B8290BF47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807" y="1685823"/>
          <a:ext cx="180000" cy="1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76201</xdr:colOff>
      <xdr:row>7</xdr:row>
      <xdr:rowOff>69273</xdr:rowOff>
    </xdr:from>
    <xdr:to>
      <xdr:col>1</xdr:col>
      <xdr:colOff>248771</xdr:colOff>
      <xdr:row>7</xdr:row>
      <xdr:rowOff>241843</xdr:rowOff>
    </xdr:to>
    <xdr:pic>
      <xdr:nvPicPr>
        <xdr:cNvPr id="5" name="Рисунок 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74F29DC-3657-4410-842F-1E5745FAF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lum bright="70000" contrast="-70000"/>
          <a:alphaModFix amt="53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1" y="2568633"/>
          <a:ext cx="172570" cy="172570"/>
        </a:xfrm>
        <a:prstGeom prst="rect">
          <a:avLst/>
        </a:prstGeom>
      </xdr:spPr>
    </xdr:pic>
    <xdr:clientData/>
  </xdr:twoCellAnchor>
  <xdr:twoCellAnchor editAs="oneCell">
    <xdr:from>
      <xdr:col>1</xdr:col>
      <xdr:colOff>19879</xdr:colOff>
      <xdr:row>3</xdr:row>
      <xdr:rowOff>26504</xdr:rowOff>
    </xdr:from>
    <xdr:to>
      <xdr:col>1</xdr:col>
      <xdr:colOff>265045</xdr:colOff>
      <xdr:row>3</xdr:row>
      <xdr:rowOff>271670</xdr:rowOff>
    </xdr:to>
    <xdr:pic>
      <xdr:nvPicPr>
        <xdr:cNvPr id="6" name="Рисунок 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D4EA0367-E380-43CC-A971-4904D0BBA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479" y="1367624"/>
          <a:ext cx="245166" cy="2451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B9:O35" totalsRowShown="0">
  <autoFilter ref="B9:O35" xr:uid="{00000000-0009-0000-0100-000001000000}"/>
  <tableColumns count="14">
    <tableColumn id="1" xr3:uid="{00000000-0010-0000-0000-000001000000}" name="Контрагент/товар/город/менеджер"/>
    <tableColumn id="2" xr3:uid="{00000000-0010-0000-0000-000002000000}" name="Введите цифру" dataDxfId="10"/>
    <tableColumn id="3" xr3:uid="{00000000-0010-0000-0000-000003000000}" name="Ранг" dataDxfId="9">
      <calculatedColumnFormula>RANK(Таблица1[[#This Row],[Введите цифру]],Таблица1[Введите цифру])</calculatedColumnFormula>
    </tableColumn>
    <tableColumn id="4" xr3:uid="{00000000-0010-0000-0000-000004000000}" name="0" dataDxfId="8">
      <calculatedColumnFormula>E9+1</calculatedColumnFormula>
    </tableColumn>
    <tableColumn id="5" xr3:uid="{00000000-0010-0000-0000-000005000000}" name="ГородСорт" dataDxfId="7">
      <calculatedColumnFormula>INDEX(Таблица1[Контрагент/товар/город/менеджер],MATCH(Таблица1[[#This Row],[0]],Таблица1[Ранг],0))</calculatedColumnFormula>
    </tableColumn>
    <tableColumn id="6" xr3:uid="{00000000-0010-0000-0000-000006000000}" name="СуммаРанг" dataDxfId="6">
      <calculatedColumnFormula>INDEX(Таблица1[Введите цифру],MATCH(Таблица1[[#This Row],[0]],Таблица1[Ранг],0))</calculatedColumnFormula>
    </tableColumn>
    <tableColumn id="7" xr3:uid="{00000000-0010-0000-0000-000007000000}" name="A" dataDxfId="5">
      <calculatedColumnFormula>(Таблица1[[#This Row],[СуммаРанг]]&lt;A)*Таблица1[[#This Row],[СуммаРанг]]</calculatedColumnFormula>
    </tableColumn>
    <tableColumn id="8" xr3:uid="{00000000-0010-0000-0000-000008000000}" name="B" dataDxfId="4">
      <calculatedColumnFormula>SUMIFS(Таблица1[[#This Row],[СуммаРанг]],Таблица1[[#This Row],[СуммаРанг]],"&gt;="&amp;INDIRECT(Таблица1[[#Headers],[A]]),Таблица1[[#This Row],[СуммаРанг]],"&lt;"&amp;INDIRECT(Таблица1[[#Headers],[B]]))</calculatedColumnFormula>
    </tableColumn>
    <tableColumn id="9" xr3:uid="{00000000-0010-0000-0000-000009000000}" name="C_" dataDxfId="3">
      <calculatedColumnFormula>SUMIFS(Таблица1[[#This Row],[СуммаРанг]],Таблица1[[#This Row],[СуммаРанг]],"&gt;="&amp;INDIRECT(Таблица1[[#Headers],[B]]),Таблица1[[#This Row],[СуммаРанг]],"&lt;"&amp;INDIRECT(Таблица1[[#Headers],[C_]]))</calculatedColumnFormula>
    </tableColumn>
    <tableColumn id="10" xr3:uid="{00000000-0010-0000-0000-00000A000000}" name="Обл A" dataDxfId="2">
      <calculatedColumnFormula>A</calculatedColumnFormula>
    </tableColumn>
    <tableColumn id="11" xr3:uid="{00000000-0010-0000-0000-00000B000000}" name="Обл B" dataDxfId="1">
      <calculatedColumnFormula>B-A</calculatedColumnFormula>
    </tableColumn>
    <tableColumn id="12" xr3:uid="{00000000-0010-0000-0000-00000C000000}" name="Обл C" dataDxfId="0">
      <calculatedColumnFormula>C_-B</calculatedColumnFormula>
    </tableColumn>
    <tableColumn id="13" xr3:uid="{00000000-0010-0000-0000-00000D000000}" name="ABC" dataCellStyle="Процентный">
      <calculatedColumnFormula>Таблица1[[#This Row],[СуммаРанг]]/SUM(Таблица1[СуммаРанг])</calculatedColumnFormula>
    </tableColumn>
    <tableColumn id="14" xr3:uid="{00000000-0010-0000-0000-00000E000000}" name="ABC раст" dataCellStyle="Процентный">
      <calculatedColumnFormula>SUM($N$10:N10)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vk.com/finalytics" TargetMode="External"/><Relationship Id="rId2" Type="http://schemas.openxmlformats.org/officeDocument/2006/relationships/hyperlink" Target="https://www.youtube.com/salosteysv" TargetMode="External"/><Relationship Id="rId1" Type="http://schemas.openxmlformats.org/officeDocument/2006/relationships/hyperlink" Target="https://finalytics.pro/inform/" TargetMode="External"/><Relationship Id="rId6" Type="http://schemas.openxmlformats.org/officeDocument/2006/relationships/drawing" Target="../drawings/drawing3.xml"/><Relationship Id="rId5" Type="http://schemas.openxmlformats.org/officeDocument/2006/relationships/hyperlink" Target="https://t.me/finalyticspro" TargetMode="External"/><Relationship Id="rId4" Type="http://schemas.openxmlformats.org/officeDocument/2006/relationships/hyperlink" Target="https://finalytics.pro/pbimai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showGridLines="0" tabSelected="1" zoomScale="110" zoomScaleNormal="110" workbookViewId="0">
      <selection activeCell="O36" sqref="O36"/>
    </sheetView>
  </sheetViews>
  <sheetFormatPr defaultRowHeight="14.4" x14ac:dyDescent="0.3"/>
  <cols>
    <col min="1" max="1" width="40.5546875" customWidth="1"/>
    <col min="2" max="3" width="1.109375" customWidth="1"/>
    <col min="4" max="4" width="30.33203125" customWidth="1"/>
    <col min="5" max="5" width="2.33203125" customWidth="1"/>
    <col min="6" max="6" width="7.33203125" customWidth="1"/>
    <col min="10" max="10" width="7.5546875" customWidth="1"/>
    <col min="11" max="11" width="5.88671875" customWidth="1"/>
  </cols>
  <sheetData>
    <row r="1" spans="1:7" x14ac:dyDescent="0.3">
      <c r="B1" s="27"/>
      <c r="C1" s="2"/>
      <c r="D1" s="2"/>
      <c r="E1" s="2"/>
      <c r="G1" s="10"/>
    </row>
    <row r="2" spans="1:7" x14ac:dyDescent="0.3">
      <c r="A2" t="s">
        <v>25</v>
      </c>
      <c r="B2" s="27" t="s">
        <v>36</v>
      </c>
      <c r="C2" s="2"/>
      <c r="D2" s="2"/>
      <c r="E2" s="2"/>
      <c r="G2" s="10" t="s">
        <v>37</v>
      </c>
    </row>
    <row r="3" spans="1:7" ht="17.25" customHeight="1" x14ac:dyDescent="0.3">
      <c r="B3" s="4"/>
      <c r="C3" s="1"/>
      <c r="D3" s="14" t="s">
        <v>7</v>
      </c>
      <c r="E3" s="1"/>
    </row>
    <row r="4" spans="1:7" ht="33.75" customHeight="1" x14ac:dyDescent="0.3">
      <c r="B4" s="1"/>
      <c r="C4" s="1"/>
      <c r="D4" s="25" t="s">
        <v>40</v>
      </c>
      <c r="E4" s="1"/>
    </row>
    <row r="5" spans="1:7" x14ac:dyDescent="0.3">
      <c r="B5" s="1"/>
      <c r="C5" s="1"/>
      <c r="D5" s="1"/>
      <c r="E5" s="1"/>
    </row>
    <row r="6" spans="1:7" s="12" customFormat="1" ht="9.75" customHeight="1" x14ac:dyDescent="0.25">
      <c r="B6" s="11"/>
      <c r="C6" s="11"/>
      <c r="D6" s="13" t="str">
        <f>Данные!F10</f>
        <v>кружка</v>
      </c>
      <c r="E6" s="11"/>
    </row>
    <row r="7" spans="1:7" s="12" customFormat="1" ht="9.75" customHeight="1" x14ac:dyDescent="0.25">
      <c r="B7" s="11"/>
      <c r="C7" s="11"/>
      <c r="D7" s="13" t="str">
        <f>Данные!F11</f>
        <v>тарелка</v>
      </c>
      <c r="E7" s="11"/>
    </row>
    <row r="8" spans="1:7" s="12" customFormat="1" ht="9.75" customHeight="1" x14ac:dyDescent="0.25">
      <c r="B8" s="11"/>
      <c r="C8" s="11"/>
      <c r="D8" s="13" t="str">
        <f>Данные!F12</f>
        <v>накидка</v>
      </c>
      <c r="E8" s="11"/>
    </row>
    <row r="9" spans="1:7" s="12" customFormat="1" ht="9.75" customHeight="1" x14ac:dyDescent="0.25">
      <c r="B9" s="11"/>
      <c r="C9" s="11"/>
      <c r="D9" s="13" t="str">
        <f>Данные!F13</f>
        <v>защита</v>
      </c>
      <c r="E9" s="11"/>
    </row>
    <row r="10" spans="1:7" s="12" customFormat="1" ht="9.75" customHeight="1" x14ac:dyDescent="0.25">
      <c r="B10" s="11"/>
      <c r="C10" s="11"/>
      <c r="D10" s="13" t="str">
        <f>Данные!F14</f>
        <v>гермоупаковка</v>
      </c>
      <c r="E10" s="11"/>
    </row>
    <row r="11" spans="1:7" s="12" customFormat="1" ht="9.75" customHeight="1" x14ac:dyDescent="0.25">
      <c r="B11" s="11"/>
      <c r="C11" s="11"/>
      <c r="D11" s="13" t="str">
        <f>Данные!F15</f>
        <v>бандана</v>
      </c>
      <c r="E11" s="11"/>
    </row>
    <row r="12" spans="1:7" s="12" customFormat="1" ht="9.75" customHeight="1" x14ac:dyDescent="0.25">
      <c r="B12" s="11"/>
      <c r="C12" s="11"/>
      <c r="D12" s="13" t="str">
        <f>Данные!F16</f>
        <v>ремешок</v>
      </c>
      <c r="E12" s="11"/>
    </row>
    <row r="13" spans="1:7" s="12" customFormat="1" ht="9.75" customHeight="1" x14ac:dyDescent="0.25">
      <c r="B13" s="11"/>
      <c r="C13" s="11"/>
      <c r="D13" s="13" t="str">
        <f>Данные!F17</f>
        <v>фонарь</v>
      </c>
      <c r="E13" s="11"/>
    </row>
    <row r="14" spans="1:7" s="12" customFormat="1" ht="9.75" customHeight="1" x14ac:dyDescent="0.25">
      <c r="B14" s="11"/>
      <c r="C14" s="11"/>
      <c r="D14" s="13" t="str">
        <f>Данные!F18</f>
        <v>перчатки</v>
      </c>
      <c r="E14" s="11"/>
    </row>
    <row r="15" spans="1:7" s="12" customFormat="1" ht="9.75" customHeight="1" x14ac:dyDescent="0.25">
      <c r="B15" s="11"/>
      <c r="C15" s="11"/>
      <c r="D15" s="13" t="str">
        <f>Данные!F19</f>
        <v>ложка</v>
      </c>
      <c r="E15" s="11"/>
    </row>
    <row r="16" spans="1:7" s="12" customFormat="1" ht="9.75" customHeight="1" x14ac:dyDescent="0.25">
      <c r="B16" s="11"/>
      <c r="C16" s="11"/>
      <c r="D16" s="13" t="str">
        <f>Данные!F20</f>
        <v>гетры</v>
      </c>
      <c r="E16" s="11"/>
    </row>
    <row r="17" spans="2:5" s="12" customFormat="1" ht="9.75" customHeight="1" x14ac:dyDescent="0.25">
      <c r="B17" s="11"/>
      <c r="C17" s="11"/>
      <c r="D17" s="13" t="str">
        <f>Данные!F21</f>
        <v>душ походный</v>
      </c>
      <c r="E17" s="11"/>
    </row>
    <row r="18" spans="2:5" s="12" customFormat="1" ht="9.75" customHeight="1" x14ac:dyDescent="0.25">
      <c r="B18" s="11"/>
      <c r="C18" s="11"/>
      <c r="D18" s="13" t="str">
        <f>Данные!F22</f>
        <v>шапка</v>
      </c>
      <c r="E18" s="11"/>
    </row>
    <row r="19" spans="2:5" s="12" customFormat="1" ht="9.75" customHeight="1" x14ac:dyDescent="0.25">
      <c r="B19" s="11"/>
      <c r="C19" s="11"/>
      <c r="D19" s="13" t="str">
        <f>Данные!F23</f>
        <v>ролики</v>
      </c>
      <c r="E19" s="11"/>
    </row>
    <row r="20" spans="2:5" s="12" customFormat="1" ht="9.75" customHeight="1" x14ac:dyDescent="0.25">
      <c r="B20" s="11"/>
      <c r="C20" s="11"/>
      <c r="D20" s="13" t="str">
        <f>Данные!F24</f>
        <v>шезлонг</v>
      </c>
      <c r="E20" s="11"/>
    </row>
    <row r="21" spans="2:5" s="12" customFormat="1" ht="9.75" customHeight="1" x14ac:dyDescent="0.25">
      <c r="B21" s="11"/>
      <c r="C21" s="11"/>
      <c r="D21" s="13" t="str">
        <f>Данные!F25</f>
        <v>лопата</v>
      </c>
      <c r="E21" s="11"/>
    </row>
    <row r="22" spans="2:5" s="12" customFormat="1" ht="9.75" customHeight="1" x14ac:dyDescent="0.25">
      <c r="B22" s="11"/>
      <c r="C22" s="11"/>
      <c r="D22" s="13" t="str">
        <f>Данные!F26</f>
        <v>термос</v>
      </c>
      <c r="E22" s="11"/>
    </row>
    <row r="23" spans="2:5" s="12" customFormat="1" ht="9.75" customHeight="1" x14ac:dyDescent="0.25">
      <c r="B23" s="11"/>
      <c r="C23" s="11"/>
      <c r="D23" s="13" t="str">
        <f>Данные!F27</f>
        <v>шипы</v>
      </c>
      <c r="E23" s="11"/>
    </row>
    <row r="24" spans="2:5" s="12" customFormat="1" ht="9.75" customHeight="1" x14ac:dyDescent="0.25">
      <c r="B24" s="11"/>
      <c r="C24" s="11"/>
      <c r="D24" s="13" t="str">
        <f>Данные!F28</f>
        <v>сумка</v>
      </c>
      <c r="E24" s="11"/>
    </row>
    <row r="25" spans="2:5" s="12" customFormat="1" ht="9.75" customHeight="1" x14ac:dyDescent="0.25">
      <c r="B25" s="11"/>
      <c r="C25" s="11"/>
      <c r="D25" s="13" t="str">
        <f>Данные!F29</f>
        <v>гамаши</v>
      </c>
      <c r="E25" s="11"/>
    </row>
    <row r="26" spans="2:5" s="12" customFormat="1" ht="9.75" customHeight="1" x14ac:dyDescent="0.25">
      <c r="B26" s="11"/>
      <c r="C26" s="11"/>
      <c r="D26" s="13" t="str">
        <f>Данные!F30</f>
        <v>рюкзак</v>
      </c>
      <c r="E26" s="11"/>
    </row>
    <row r="27" spans="2:5" s="12" customFormat="1" ht="9.75" customHeight="1" x14ac:dyDescent="0.25">
      <c r="B27" s="11"/>
      <c r="C27" s="11"/>
      <c r="D27" s="13" t="str">
        <f>Данные!F31</f>
        <v>балаклава</v>
      </c>
      <c r="E27" s="11"/>
    </row>
    <row r="28" spans="2:5" s="12" customFormat="1" ht="9.75" customHeight="1" x14ac:dyDescent="0.25">
      <c r="B28" s="11"/>
      <c r="C28" s="11"/>
      <c r="D28" s="13" t="str">
        <f>Данные!F32</f>
        <v>гидратор</v>
      </c>
      <c r="E28" s="11"/>
    </row>
    <row r="29" spans="2:5" s="12" customFormat="1" ht="9.75" customHeight="1" x14ac:dyDescent="0.25">
      <c r="B29" s="11"/>
      <c r="C29" s="11"/>
      <c r="D29" s="13" t="str">
        <f>Данные!F33</f>
        <v>щуп лавинный</v>
      </c>
      <c r="E29" s="11"/>
    </row>
    <row r="30" spans="2:5" s="12" customFormat="1" ht="9.75" customHeight="1" x14ac:dyDescent="0.25">
      <c r="B30" s="11"/>
      <c r="C30" s="11"/>
      <c r="D30" s="13" t="str">
        <f>Данные!F34</f>
        <v>гамак</v>
      </c>
      <c r="E30" s="11"/>
    </row>
    <row r="31" spans="2:5" s="12" customFormat="1" ht="9.75" customHeight="1" x14ac:dyDescent="0.25">
      <c r="B31" s="11"/>
      <c r="C31" s="11"/>
      <c r="D31" s="13" t="str">
        <f>Данные!F35</f>
        <v>лампа</v>
      </c>
      <c r="E31" s="11"/>
    </row>
    <row r="32" spans="2:5" ht="9" customHeight="1" x14ac:dyDescent="0.3">
      <c r="B32" s="1"/>
      <c r="C32" s="1"/>
      <c r="D32" s="9"/>
      <c r="E32" s="1"/>
    </row>
    <row r="33" spans="2:7" ht="20.399999999999999" x14ac:dyDescent="0.3">
      <c r="B33" s="1"/>
      <c r="C33" s="1"/>
      <c r="D33" s="23" t="s">
        <v>38</v>
      </c>
      <c r="E33" s="1"/>
    </row>
    <row r="34" spans="2:7" ht="18.75" customHeight="1" x14ac:dyDescent="0.3">
      <c r="B34" s="1"/>
      <c r="C34" s="1"/>
      <c r="D34" s="28"/>
      <c r="E34" s="1"/>
    </row>
    <row r="35" spans="2:7" ht="24" customHeight="1" x14ac:dyDescent="0.3">
      <c r="B35" s="3"/>
      <c r="C35" s="3"/>
      <c r="D35" s="24" t="s">
        <v>35</v>
      </c>
      <c r="E35" s="3"/>
    </row>
    <row r="37" spans="2:7" x14ac:dyDescent="0.3">
      <c r="B37" s="10" t="s">
        <v>26</v>
      </c>
      <c r="C37" s="10"/>
      <c r="D37" s="10"/>
      <c r="G37" s="10" t="s">
        <v>30</v>
      </c>
    </row>
    <row r="38" spans="2:7" x14ac:dyDescent="0.3">
      <c r="B38" s="10" t="s">
        <v>27</v>
      </c>
      <c r="C38" s="10"/>
      <c r="D38" s="10"/>
      <c r="G38" s="10" t="s">
        <v>29</v>
      </c>
    </row>
    <row r="39" spans="2:7" x14ac:dyDescent="0.3">
      <c r="B39" s="10" t="s">
        <v>41</v>
      </c>
      <c r="C39" s="10"/>
      <c r="D39" s="10"/>
      <c r="G39" s="10" t="s">
        <v>31</v>
      </c>
    </row>
    <row r="40" spans="2:7" x14ac:dyDescent="0.3">
      <c r="B40" s="10" t="s">
        <v>28</v>
      </c>
      <c r="C40" s="10"/>
      <c r="D40" s="10"/>
      <c r="G40" s="10" t="s">
        <v>32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6"/>
  <sheetViews>
    <sheetView showGridLines="0" workbookViewId="0">
      <selection activeCell="B10" sqref="B10:B35"/>
    </sheetView>
  </sheetViews>
  <sheetFormatPr defaultRowHeight="14.4" x14ac:dyDescent="0.3"/>
  <cols>
    <col min="1" max="1" width="7" customWidth="1"/>
    <col min="2" max="2" width="21.109375" customWidth="1"/>
    <col min="3" max="3" width="16.88671875" customWidth="1"/>
    <col min="4" max="4" width="7.33203125" bestFit="1" customWidth="1"/>
    <col min="5" max="5" width="7.5546875" bestFit="1" customWidth="1"/>
    <col min="6" max="6" width="17.5546875" bestFit="1" customWidth="1"/>
    <col min="7" max="7" width="13.5546875" bestFit="1" customWidth="1"/>
    <col min="8" max="10" width="11.88671875" customWidth="1"/>
  </cols>
  <sheetData>
    <row r="1" spans="1:15" x14ac:dyDescent="0.3">
      <c r="A1" s="26" t="s">
        <v>67</v>
      </c>
      <c r="F1" s="26" t="s">
        <v>23</v>
      </c>
    </row>
    <row r="2" spans="1:15" x14ac:dyDescent="0.3">
      <c r="B2" s="31" t="s">
        <v>33</v>
      </c>
      <c r="F2" t="s">
        <v>19</v>
      </c>
      <c r="G2" t="s">
        <v>7</v>
      </c>
    </row>
    <row r="3" spans="1:15" x14ac:dyDescent="0.3">
      <c r="A3" s="17" t="s">
        <v>9</v>
      </c>
      <c r="B3" s="19">
        <v>0.95</v>
      </c>
      <c r="C3" s="32">
        <f>INDEX(Таблица1[СуммаРанг],COUNTIF(Таблица1[ABC раст],"&lt;="&amp;B3))</f>
        <v>1793989</v>
      </c>
      <c r="F3" t="s">
        <v>20</v>
      </c>
      <c r="G3" t="s">
        <v>21</v>
      </c>
    </row>
    <row r="4" spans="1:15" x14ac:dyDescent="0.3">
      <c r="A4" s="2" t="s">
        <v>10</v>
      </c>
      <c r="B4" s="20">
        <v>0.5</v>
      </c>
      <c r="C4" s="33">
        <f>INDEX(Таблица1[СуммаРанг],MATCH(B4,Таблица1[ABC раст],1))</f>
        <v>4746122</v>
      </c>
      <c r="F4" t="s">
        <v>24</v>
      </c>
      <c r="G4" t="s">
        <v>39</v>
      </c>
    </row>
    <row r="5" spans="1:15" x14ac:dyDescent="0.3">
      <c r="A5" s="18" t="s">
        <v>11</v>
      </c>
      <c r="B5" s="21" t="s">
        <v>17</v>
      </c>
      <c r="C5" s="22">
        <v>8000000</v>
      </c>
      <c r="F5" t="s">
        <v>18</v>
      </c>
      <c r="G5" t="s">
        <v>38</v>
      </c>
    </row>
    <row r="6" spans="1:15" x14ac:dyDescent="0.3">
      <c r="F6" t="s">
        <v>22</v>
      </c>
      <c r="G6" t="s">
        <v>34</v>
      </c>
    </row>
    <row r="8" spans="1:15" x14ac:dyDescent="0.3">
      <c r="B8" s="30" t="s">
        <v>5</v>
      </c>
      <c r="C8" s="29"/>
      <c r="D8" s="8" t="s">
        <v>4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x14ac:dyDescent="0.3">
      <c r="B9" t="s">
        <v>58</v>
      </c>
      <c r="C9" t="s">
        <v>0</v>
      </c>
      <c r="D9" s="6" t="s">
        <v>1</v>
      </c>
      <c r="E9" s="6" t="s">
        <v>6</v>
      </c>
      <c r="F9" s="6" t="s">
        <v>2</v>
      </c>
      <c r="G9" s="6" t="s">
        <v>3</v>
      </c>
      <c r="H9" s="15" t="s">
        <v>9</v>
      </c>
      <c r="I9" s="15" t="s">
        <v>10</v>
      </c>
      <c r="J9" s="15" t="s">
        <v>16</v>
      </c>
      <c r="K9" s="6" t="s">
        <v>12</v>
      </c>
      <c r="L9" s="6" t="s">
        <v>13</v>
      </c>
      <c r="M9" s="6" t="s">
        <v>14</v>
      </c>
      <c r="N9" s="6" t="s">
        <v>8</v>
      </c>
      <c r="O9" s="6" t="s">
        <v>15</v>
      </c>
    </row>
    <row r="10" spans="1:15" x14ac:dyDescent="0.3">
      <c r="B10" t="s">
        <v>68</v>
      </c>
      <c r="C10" s="5">
        <v>4990527</v>
      </c>
      <c r="D10" s="5">
        <f>RANK(Таблица1[[#This Row],[Введите цифру]],Таблица1[Введите цифру])</f>
        <v>7</v>
      </c>
      <c r="E10" s="7">
        <f t="shared" ref="E10:E35" si="0">E9+1</f>
        <v>1</v>
      </c>
      <c r="F10" s="5" t="str">
        <f>INDEX(Таблица1[Контрагент/товар/город/менеджер],MATCH(Таблица1[[#This Row],[0]],Таблица1[Ранг],0))</f>
        <v>кружка</v>
      </c>
      <c r="G10" s="5">
        <f>INDEX(Таблица1[Введите цифру],MATCH(Таблица1[[#This Row],[0]],Таблица1[Ранг],0))</f>
        <v>7446021</v>
      </c>
      <c r="H10" s="5">
        <f>(Таблица1[[#This Row],[СуммаРанг]]&lt;A)*Таблица1[[#This Row],[СуммаРанг]]</f>
        <v>0</v>
      </c>
      <c r="I10" s="5">
        <f ca="1">SUMIFS(Таблица1[[#This Row],[СуммаРанг]],Таблица1[[#This Row],[СуммаРанг]],"&gt;="&amp;INDIRECT(Таблица1[[#Headers],[A]]),Таблица1[[#This Row],[СуммаРанг]],"&lt;"&amp;INDIRECT(Таблица1[[#Headers],[B]]))</f>
        <v>0</v>
      </c>
      <c r="J10" s="5">
        <f ca="1">SUMIFS(Таблица1[[#This Row],[СуммаРанг]],Таблица1[[#This Row],[СуммаРанг]],"&gt;="&amp;INDIRECT(Таблица1[[#Headers],[B]]),Таблица1[[#This Row],[СуммаРанг]],"&lt;"&amp;INDIRECT(Таблица1[[#Headers],[C_]]))</f>
        <v>7446021</v>
      </c>
      <c r="K10" s="5">
        <f t="shared" ref="K10:K35" si="1">A</f>
        <v>1793989</v>
      </c>
      <c r="L10" s="5">
        <f t="shared" ref="L10:L35" si="2">B-A</f>
        <v>2952133</v>
      </c>
      <c r="M10" s="5">
        <f t="shared" ref="M10:M35" si="3">C_-B</f>
        <v>3253878</v>
      </c>
      <c r="N10" s="16">
        <f>Таблица1[[#This Row],[СуммаРанг]]/SUM(Таблица1[СуммаРанг])</f>
        <v>8.0193105228210618E-2</v>
      </c>
      <c r="O10" s="16">
        <f>Таблица1[[#This Row],[ABC]]</f>
        <v>8.0193105228210618E-2</v>
      </c>
    </row>
    <row r="11" spans="1:15" x14ac:dyDescent="0.3">
      <c r="B11" t="s">
        <v>42</v>
      </c>
      <c r="C11" s="5">
        <v>4008063</v>
      </c>
      <c r="D11" s="5">
        <f>RANK(Таблица1[[#This Row],[Введите цифру]],Таблица1[Введите цифру])</f>
        <v>14</v>
      </c>
      <c r="E11" s="5">
        <f t="shared" si="0"/>
        <v>2</v>
      </c>
      <c r="F11" s="5" t="str">
        <f>INDEX(Таблица1[Контрагент/товар/город/менеджер],MATCH(Таблица1[[#This Row],[0]],Таблица1[Ранг],0))</f>
        <v>тарелка</v>
      </c>
      <c r="G11" s="5">
        <f>INDEX(Таблица1[Введите цифру],MATCH(Таблица1[[#This Row],[0]],Таблица1[Ранг],0))</f>
        <v>5738314</v>
      </c>
      <c r="H11" s="5">
        <f>(Таблица1[[#This Row],[СуммаРанг]]&lt;A)*Таблица1[[#This Row],[СуммаРанг]]</f>
        <v>0</v>
      </c>
      <c r="I11" s="5">
        <f ca="1">SUMIFS(Таблица1[[#This Row],[СуммаРанг]],Таблица1[[#This Row],[СуммаРанг]],"&gt;="&amp;INDIRECT(Таблица1[[#Headers],[A]]),Таблица1[[#This Row],[СуммаРанг]],"&lt;"&amp;INDIRECT(Таблица1[[#Headers],[B]]))</f>
        <v>0</v>
      </c>
      <c r="J11" s="5">
        <f ca="1">SUMIFS(Таблица1[[#This Row],[СуммаРанг]],Таблица1[[#This Row],[СуммаРанг]],"&gt;="&amp;INDIRECT(Таблица1[[#Headers],[B]]),Таблица1[[#This Row],[СуммаРанг]],"&lt;"&amp;INDIRECT(Таблица1[[#Headers],[C_]]))</f>
        <v>5738314</v>
      </c>
      <c r="K11" s="5">
        <f t="shared" si="1"/>
        <v>1793989</v>
      </c>
      <c r="L11" s="5">
        <f t="shared" si="2"/>
        <v>2952133</v>
      </c>
      <c r="M11" s="5">
        <f t="shared" si="3"/>
        <v>3253878</v>
      </c>
      <c r="N11" s="16">
        <f>Таблица1[[#This Row],[СуммаРанг]]/SUM(Таблица1[СуммаРанг])</f>
        <v>6.1801224900455448E-2</v>
      </c>
      <c r="O11" s="16">
        <f>SUM($N$10:N11)</f>
        <v>0.14199433012866608</v>
      </c>
    </row>
    <row r="12" spans="1:15" x14ac:dyDescent="0.3">
      <c r="B12" t="s">
        <v>43</v>
      </c>
      <c r="C12" s="5">
        <v>1723014</v>
      </c>
      <c r="D12" s="5">
        <f>RANK(Таблица1[[#This Row],[Введите цифру]],Таблица1[Введите цифру])</f>
        <v>21</v>
      </c>
      <c r="E12" s="5">
        <f t="shared" si="0"/>
        <v>3</v>
      </c>
      <c r="F12" s="5" t="str">
        <f>INDEX(Таблица1[Контрагент/товар/город/менеджер],MATCH(Таблица1[[#This Row],[0]],Таблица1[Ранг],0))</f>
        <v>накидка</v>
      </c>
      <c r="G12" s="5">
        <f>INDEX(Таблица1[Введите цифру],MATCH(Таблица1[[#This Row],[0]],Таблица1[Ранг],0))</f>
        <v>5670981</v>
      </c>
      <c r="H12" s="5">
        <f>(Таблица1[[#This Row],[СуммаРанг]]&lt;A)*Таблица1[[#This Row],[СуммаРанг]]</f>
        <v>0</v>
      </c>
      <c r="I12" s="5">
        <f ca="1">SUMIFS(Таблица1[[#This Row],[СуммаРанг]],Таблица1[[#This Row],[СуммаРанг]],"&gt;="&amp;INDIRECT(Таблица1[[#Headers],[A]]),Таблица1[[#This Row],[СуммаРанг]],"&lt;"&amp;INDIRECT(Таблица1[[#Headers],[B]]))</f>
        <v>0</v>
      </c>
      <c r="J12" s="5">
        <f ca="1">SUMIFS(Таблица1[[#This Row],[СуммаРанг]],Таблица1[[#This Row],[СуммаРанг]],"&gt;="&amp;INDIRECT(Таблица1[[#Headers],[B]]),Таблица1[[#This Row],[СуммаРанг]],"&lt;"&amp;INDIRECT(Таблица1[[#Headers],[C_]]))</f>
        <v>5670981</v>
      </c>
      <c r="K12" s="5">
        <f t="shared" si="1"/>
        <v>1793989</v>
      </c>
      <c r="L12" s="5">
        <f t="shared" si="2"/>
        <v>2952133</v>
      </c>
      <c r="M12" s="5">
        <f t="shared" si="3"/>
        <v>3253878</v>
      </c>
      <c r="N12" s="16">
        <f>Таблица1[[#This Row],[СуммаРанг]]/SUM(Таблица1[СуммаРанг])</f>
        <v>6.1076053382092668E-2</v>
      </c>
      <c r="O12" s="16">
        <f>SUM($N$10:N12)</f>
        <v>0.20307038351075873</v>
      </c>
    </row>
    <row r="13" spans="1:15" x14ac:dyDescent="0.3">
      <c r="B13" t="s">
        <v>44</v>
      </c>
      <c r="C13" s="5">
        <v>2018405</v>
      </c>
      <c r="D13" s="5">
        <f>RANK(Таблица1[[#This Row],[Введите цифру]],Таблица1[Введите цифру])</f>
        <v>19</v>
      </c>
      <c r="E13" s="5">
        <f t="shared" si="0"/>
        <v>4</v>
      </c>
      <c r="F13" s="5" t="str">
        <f>INDEX(Таблица1[Контрагент/товар/город/менеджер],MATCH(Таблица1[[#This Row],[0]],Таблица1[Ранг],0))</f>
        <v>защита</v>
      </c>
      <c r="G13" s="5">
        <f>INDEX(Таблица1[Введите цифру],MATCH(Таблица1[[#This Row],[0]],Таблица1[Ранг],0))</f>
        <v>5333722</v>
      </c>
      <c r="H13" s="5">
        <f>(Таблица1[[#This Row],[СуммаРанг]]&lt;A)*Таблица1[[#This Row],[СуммаРанг]]</f>
        <v>0</v>
      </c>
      <c r="I13" s="5">
        <f ca="1">SUMIFS(Таблица1[[#This Row],[СуммаРанг]],Таблица1[[#This Row],[СуммаРанг]],"&gt;="&amp;INDIRECT(Таблица1[[#Headers],[A]]),Таблица1[[#This Row],[СуммаРанг]],"&lt;"&amp;INDIRECT(Таблица1[[#Headers],[B]]))</f>
        <v>0</v>
      </c>
      <c r="J13" s="5">
        <f ca="1">SUMIFS(Таблица1[[#This Row],[СуммаРанг]],Таблица1[[#This Row],[СуммаРанг]],"&gt;="&amp;INDIRECT(Таблица1[[#Headers],[B]]),Таблица1[[#This Row],[СуммаРанг]],"&lt;"&amp;INDIRECT(Таблица1[[#Headers],[C_]]))</f>
        <v>5333722</v>
      </c>
      <c r="K13" s="5">
        <f t="shared" si="1"/>
        <v>1793989</v>
      </c>
      <c r="L13" s="5">
        <f t="shared" si="2"/>
        <v>2952133</v>
      </c>
      <c r="M13" s="5">
        <f t="shared" si="3"/>
        <v>3253878</v>
      </c>
      <c r="N13" s="16">
        <f>Таблица1[[#This Row],[СуммаРанг]]/SUM(Таблица1[СуммаРанг])</f>
        <v>5.744379845343197E-2</v>
      </c>
      <c r="O13" s="16">
        <f>SUM($N$10:N13)</f>
        <v>0.26051418196419068</v>
      </c>
    </row>
    <row r="14" spans="1:15" x14ac:dyDescent="0.3">
      <c r="B14" t="s">
        <v>45</v>
      </c>
      <c r="C14" s="5">
        <v>5738314</v>
      </c>
      <c r="D14" s="5">
        <f>RANK(Таблица1[[#This Row],[Введите цифру]],Таблица1[Введите цифру])</f>
        <v>2</v>
      </c>
      <c r="E14" s="5">
        <f t="shared" si="0"/>
        <v>5</v>
      </c>
      <c r="F14" s="5" t="str">
        <f>INDEX(Таблица1[Контрагент/товар/город/менеджер],MATCH(Таблица1[[#This Row],[0]],Таблица1[Ранг],0))</f>
        <v>гермоупаковка</v>
      </c>
      <c r="G14" s="5">
        <f>INDEX(Таблица1[Введите цифру],MATCH(Таблица1[[#This Row],[0]],Таблица1[Ранг],0))</f>
        <v>5231067</v>
      </c>
      <c r="H14" s="5">
        <f>(Таблица1[[#This Row],[СуммаРанг]]&lt;A)*Таблица1[[#This Row],[СуммаРанг]]</f>
        <v>0</v>
      </c>
      <c r="I14" s="5">
        <f ca="1">SUMIFS(Таблица1[[#This Row],[СуммаРанг]],Таблица1[[#This Row],[СуммаРанг]],"&gt;="&amp;INDIRECT(Таблица1[[#Headers],[A]]),Таблица1[[#This Row],[СуммаРанг]],"&lt;"&amp;INDIRECT(Таблица1[[#Headers],[B]]))</f>
        <v>0</v>
      </c>
      <c r="J14" s="5">
        <f ca="1">SUMIFS(Таблица1[[#This Row],[СуммаРанг]],Таблица1[[#This Row],[СуммаРанг]],"&gt;="&amp;INDIRECT(Таблица1[[#Headers],[B]]),Таблица1[[#This Row],[СуммаРанг]],"&lt;"&amp;INDIRECT(Таблица1[[#Headers],[C_]]))</f>
        <v>5231067</v>
      </c>
      <c r="K14" s="5">
        <f t="shared" si="1"/>
        <v>1793989</v>
      </c>
      <c r="L14" s="5">
        <f t="shared" si="2"/>
        <v>2952133</v>
      </c>
      <c r="M14" s="5">
        <f t="shared" si="3"/>
        <v>3253878</v>
      </c>
      <c r="N14" s="16">
        <f>Таблица1[[#This Row],[СуммаРанг]]/SUM(Таблица1[СуммаРанг])</f>
        <v>5.6338211561157293E-2</v>
      </c>
      <c r="O14" s="16">
        <f>SUM($N$10:N14)</f>
        <v>0.316852393525348</v>
      </c>
    </row>
    <row r="15" spans="1:15" x14ac:dyDescent="0.3">
      <c r="B15" t="s">
        <v>46</v>
      </c>
      <c r="C15" s="5">
        <v>3027538</v>
      </c>
      <c r="D15" s="5">
        <f>RANK(Таблица1[[#This Row],[Введите цифру]],Таблица1[Введите цифру])</f>
        <v>17</v>
      </c>
      <c r="E15" s="5">
        <f t="shared" si="0"/>
        <v>6</v>
      </c>
      <c r="F15" s="5" t="str">
        <f>INDEX(Таблица1[Контрагент/товар/город/менеджер],MATCH(Таблица1[[#This Row],[0]],Таблица1[Ранг],0))</f>
        <v>бандана</v>
      </c>
      <c r="G15" s="5">
        <f>INDEX(Таблица1[Введите цифру],MATCH(Таблица1[[#This Row],[0]],Таблица1[Ранг],0))</f>
        <v>5083541</v>
      </c>
      <c r="H15" s="5">
        <f>(Таблица1[[#This Row],[СуммаРанг]]&lt;A)*Таблица1[[#This Row],[СуммаРанг]]</f>
        <v>0</v>
      </c>
      <c r="I15" s="5">
        <f ca="1">SUMIFS(Таблица1[[#This Row],[СуммаРанг]],Таблица1[[#This Row],[СуммаРанг]],"&gt;="&amp;INDIRECT(Таблица1[[#Headers],[A]]),Таблица1[[#This Row],[СуммаРанг]],"&lt;"&amp;INDIRECT(Таблица1[[#Headers],[B]]))</f>
        <v>0</v>
      </c>
      <c r="J15" s="5">
        <f ca="1">SUMIFS(Таблица1[[#This Row],[СуммаРанг]],Таблица1[[#This Row],[СуммаРанг]],"&gt;="&amp;INDIRECT(Таблица1[[#Headers],[B]]),Таблица1[[#This Row],[СуммаРанг]],"&lt;"&amp;INDIRECT(Таблица1[[#Headers],[C_]]))</f>
        <v>5083541</v>
      </c>
      <c r="K15" s="5">
        <f t="shared" si="1"/>
        <v>1793989</v>
      </c>
      <c r="L15" s="5">
        <f t="shared" si="2"/>
        <v>2952133</v>
      </c>
      <c r="M15" s="5">
        <f t="shared" si="3"/>
        <v>3253878</v>
      </c>
      <c r="N15" s="16">
        <f>Таблица1[[#This Row],[СуммаРанг]]/SUM(Таблица1[СуммаРанг])</f>
        <v>5.4749367258690652E-2</v>
      </c>
      <c r="O15" s="16">
        <f>SUM($N$10:N15)</f>
        <v>0.37160176078403867</v>
      </c>
    </row>
    <row r="16" spans="1:15" x14ac:dyDescent="0.3">
      <c r="B16" t="s">
        <v>47</v>
      </c>
      <c r="C16" s="5">
        <v>4746122</v>
      </c>
      <c r="D16" s="5">
        <f>RANK(Таблица1[[#This Row],[Введите цифру]],Таблица1[Введите цифру])</f>
        <v>8</v>
      </c>
      <c r="E16" s="5">
        <f t="shared" si="0"/>
        <v>7</v>
      </c>
      <c r="F16" s="5" t="str">
        <f>INDEX(Таблица1[Контрагент/товар/город/менеджер],MATCH(Таблица1[[#This Row],[0]],Таблица1[Ранг],0))</f>
        <v>ремешок</v>
      </c>
      <c r="G16" s="5">
        <f>INDEX(Таблица1[Введите цифру],MATCH(Таблица1[[#This Row],[0]],Таблица1[Ранг],0))</f>
        <v>4990527</v>
      </c>
      <c r="H16" s="5">
        <f>(Таблица1[[#This Row],[СуммаРанг]]&lt;A)*Таблица1[[#This Row],[СуммаРанг]]</f>
        <v>0</v>
      </c>
      <c r="I16" s="5">
        <f ca="1">SUMIFS(Таблица1[[#This Row],[СуммаРанг]],Таблица1[[#This Row],[СуммаРанг]],"&gt;="&amp;INDIRECT(Таблица1[[#Headers],[A]]),Таблица1[[#This Row],[СуммаРанг]],"&lt;"&amp;INDIRECT(Таблица1[[#Headers],[B]]))</f>
        <v>0</v>
      </c>
      <c r="J16" s="5">
        <f ca="1">SUMIFS(Таблица1[[#This Row],[СуммаРанг]],Таблица1[[#This Row],[СуммаРанг]],"&gt;="&amp;INDIRECT(Таблица1[[#Headers],[B]]),Таблица1[[#This Row],[СуммаРанг]],"&lt;"&amp;INDIRECT(Таблица1[[#Headers],[C_]]))</f>
        <v>4990527</v>
      </c>
      <c r="K16" s="5">
        <f t="shared" si="1"/>
        <v>1793989</v>
      </c>
      <c r="L16" s="5">
        <f t="shared" si="2"/>
        <v>2952133</v>
      </c>
      <c r="M16" s="5">
        <f t="shared" si="3"/>
        <v>3253878</v>
      </c>
      <c r="N16" s="16">
        <f>Таблица1[[#This Row],[СуммаРанг]]/SUM(Таблица1[СуммаРанг])</f>
        <v>5.374761323601239E-2</v>
      </c>
      <c r="O16" s="16">
        <f>SUM($N$10:N16)</f>
        <v>0.42534937402005107</v>
      </c>
    </row>
    <row r="17" spans="2:15" x14ac:dyDescent="0.3">
      <c r="B17" t="s">
        <v>48</v>
      </c>
      <c r="C17" s="5">
        <v>4429793</v>
      </c>
      <c r="D17" s="5">
        <f>RANK(Таблица1[[#This Row],[Введите цифру]],Таблица1[Введите цифру])</f>
        <v>13</v>
      </c>
      <c r="E17" s="5">
        <f t="shared" si="0"/>
        <v>8</v>
      </c>
      <c r="F17" s="5" t="str">
        <f>INDEX(Таблица1[Контрагент/товар/город/менеджер],MATCH(Таблица1[[#This Row],[0]],Таблица1[Ранг],0))</f>
        <v>фонарь</v>
      </c>
      <c r="G17" s="5">
        <f>INDEX(Таблица1[Введите цифру],MATCH(Таблица1[[#This Row],[0]],Таблица1[Ранг],0))</f>
        <v>4746122</v>
      </c>
      <c r="H17" s="5">
        <f>(Таблица1[[#This Row],[СуммаРанг]]&lt;A)*Таблица1[[#This Row],[СуммаРанг]]</f>
        <v>0</v>
      </c>
      <c r="I17" s="5">
        <f ca="1">SUMIFS(Таблица1[[#This Row],[СуммаРанг]],Таблица1[[#This Row],[СуммаРанг]],"&gt;="&amp;INDIRECT(Таблица1[[#Headers],[A]]),Таблица1[[#This Row],[СуммаРанг]],"&lt;"&amp;INDIRECT(Таблица1[[#Headers],[B]]))</f>
        <v>0</v>
      </c>
      <c r="J17" s="5">
        <f ca="1">SUMIFS(Таблица1[[#This Row],[СуммаРанг]],Таблица1[[#This Row],[СуммаРанг]],"&gt;="&amp;INDIRECT(Таблица1[[#Headers],[B]]),Таблица1[[#This Row],[СуммаРанг]],"&lt;"&amp;INDIRECT(Таблица1[[#Headers],[C_]]))</f>
        <v>4746122</v>
      </c>
      <c r="K17" s="5">
        <f t="shared" si="1"/>
        <v>1793989</v>
      </c>
      <c r="L17" s="5">
        <f t="shared" si="2"/>
        <v>2952133</v>
      </c>
      <c r="M17" s="5">
        <f t="shared" si="3"/>
        <v>3253878</v>
      </c>
      <c r="N17" s="16">
        <f>Таблица1[[#This Row],[СуммаРанг]]/SUM(Таблица1[СуммаРанг])</f>
        <v>5.11153891416537E-2</v>
      </c>
      <c r="O17" s="16">
        <f>SUM($N$10:N17)</f>
        <v>0.47646476316170477</v>
      </c>
    </row>
    <row r="18" spans="2:15" x14ac:dyDescent="0.3">
      <c r="B18" t="s">
        <v>49</v>
      </c>
      <c r="C18" s="5">
        <v>3636249</v>
      </c>
      <c r="D18" s="5">
        <f>RANK(Таблица1[[#This Row],[Введите цифру]],Таблица1[Введите цифру])</f>
        <v>15</v>
      </c>
      <c r="E18" s="5">
        <f t="shared" si="0"/>
        <v>9</v>
      </c>
      <c r="F18" s="5" t="str">
        <f>INDEX(Таблица1[Контрагент/товар/город/менеджер],MATCH(Таблица1[[#This Row],[0]],Таблица1[Ранг],0))</f>
        <v>перчатки</v>
      </c>
      <c r="G18" s="5">
        <f>INDEX(Таблица1[Введите цифру],MATCH(Таблица1[[#This Row],[0]],Таблица1[Ранг],0))</f>
        <v>4736262</v>
      </c>
      <c r="H18" s="5">
        <f>(Таблица1[[#This Row],[СуммаРанг]]&lt;A)*Таблица1[[#This Row],[СуммаРанг]]</f>
        <v>0</v>
      </c>
      <c r="I18" s="5">
        <f ca="1">SUMIFS(Таблица1[[#This Row],[СуммаРанг]],Таблица1[[#This Row],[СуммаРанг]],"&gt;="&amp;INDIRECT(Таблица1[[#Headers],[A]]),Таблица1[[#This Row],[СуммаРанг]],"&lt;"&amp;INDIRECT(Таблица1[[#Headers],[B]]))</f>
        <v>4736262</v>
      </c>
      <c r="J18" s="5">
        <f ca="1">SUMIFS(Таблица1[[#This Row],[СуммаРанг]],Таблица1[[#This Row],[СуммаРанг]],"&gt;="&amp;INDIRECT(Таблица1[[#Headers],[B]]),Таблица1[[#This Row],[СуммаРанг]],"&lt;"&amp;INDIRECT(Таблица1[[#Headers],[C_]]))</f>
        <v>0</v>
      </c>
      <c r="K18" s="5">
        <f t="shared" si="1"/>
        <v>1793989</v>
      </c>
      <c r="L18" s="5">
        <f t="shared" si="2"/>
        <v>2952133</v>
      </c>
      <c r="M18" s="5">
        <f t="shared" si="3"/>
        <v>3253878</v>
      </c>
      <c r="N18" s="16">
        <f>Таблица1[[#This Row],[СуммаРанг]]/SUM(Таблица1[СуммаРанг])</f>
        <v>5.1009197657967291E-2</v>
      </c>
      <c r="O18" s="16">
        <f>SUM($N$10:N18)</f>
        <v>0.52747396081967202</v>
      </c>
    </row>
    <row r="19" spans="2:15" x14ac:dyDescent="0.3">
      <c r="B19" t="s">
        <v>50</v>
      </c>
      <c r="C19" s="5">
        <v>2446858</v>
      </c>
      <c r="D19" s="5">
        <f>RANK(Таблица1[[#This Row],[Введите цифру]],Таблица1[Введите цифру])</f>
        <v>18</v>
      </c>
      <c r="E19" s="5">
        <f t="shared" si="0"/>
        <v>10</v>
      </c>
      <c r="F19" s="5" t="str">
        <f>INDEX(Таблица1[Контрагент/товар/город/менеджер],MATCH(Таблица1[[#This Row],[0]],Таблица1[Ранг],0))</f>
        <v>ложка</v>
      </c>
      <c r="G19" s="5">
        <f>INDEX(Таблица1[Введите цифру],MATCH(Таблица1[[#This Row],[0]],Таблица1[Ранг],0))</f>
        <v>4685760</v>
      </c>
      <c r="H19" s="5">
        <f>(Таблица1[[#This Row],[СуммаРанг]]&lt;A)*Таблица1[[#This Row],[СуммаРанг]]</f>
        <v>0</v>
      </c>
      <c r="I19" s="5">
        <f ca="1">SUMIFS(Таблица1[[#This Row],[СуммаРанг]],Таблица1[[#This Row],[СуммаРанг]],"&gt;="&amp;INDIRECT(Таблица1[[#Headers],[A]]),Таблица1[[#This Row],[СуммаРанг]],"&lt;"&amp;INDIRECT(Таблица1[[#Headers],[B]]))</f>
        <v>4685760</v>
      </c>
      <c r="J19" s="5">
        <f ca="1">SUMIFS(Таблица1[[#This Row],[СуммаРанг]],Таблица1[[#This Row],[СуммаРанг]],"&gt;="&amp;INDIRECT(Таблица1[[#Headers],[B]]),Таблица1[[#This Row],[СуммаРанг]],"&lt;"&amp;INDIRECT(Таблица1[[#Headers],[C_]]))</f>
        <v>0</v>
      </c>
      <c r="K19" s="5">
        <f t="shared" si="1"/>
        <v>1793989</v>
      </c>
      <c r="L19" s="5">
        <f t="shared" si="2"/>
        <v>2952133</v>
      </c>
      <c r="M19" s="5">
        <f t="shared" si="3"/>
        <v>3253878</v>
      </c>
      <c r="N19" s="16">
        <f>Таблица1[[#This Row],[СуммаРанг]]/SUM(Таблица1[СуммаРанг])</f>
        <v>5.0465294786858669E-2</v>
      </c>
      <c r="O19" s="16">
        <f>SUM($N$10:N19)</f>
        <v>0.5779392556065307</v>
      </c>
    </row>
    <row r="20" spans="2:15" x14ac:dyDescent="0.3">
      <c r="B20" t="s">
        <v>51</v>
      </c>
      <c r="C20" s="5">
        <v>599238</v>
      </c>
      <c r="D20" s="5">
        <f>RANK(Таблица1[[#This Row],[Введите цифру]],Таблица1[Введите цифру])</f>
        <v>24</v>
      </c>
      <c r="E20" s="5">
        <f t="shared" si="0"/>
        <v>11</v>
      </c>
      <c r="F20" s="5" t="str">
        <f>INDEX(Таблица1[Контрагент/товар/город/менеджер],MATCH(Таблица1[[#This Row],[0]],Таблица1[Ранг],0))</f>
        <v>гетры</v>
      </c>
      <c r="G20" s="5">
        <f>INDEX(Таблица1[Введите цифру],MATCH(Таблица1[[#This Row],[0]],Таблица1[Ранг],0))</f>
        <v>4636085</v>
      </c>
      <c r="H20" s="5">
        <f>(Таблица1[[#This Row],[СуммаРанг]]&lt;A)*Таблица1[[#This Row],[СуммаРанг]]</f>
        <v>0</v>
      </c>
      <c r="I20" s="5">
        <f ca="1">SUMIFS(Таблица1[[#This Row],[СуммаРанг]],Таблица1[[#This Row],[СуммаРанг]],"&gt;="&amp;INDIRECT(Таблица1[[#Headers],[A]]),Таблица1[[#This Row],[СуммаРанг]],"&lt;"&amp;INDIRECT(Таблица1[[#Headers],[B]]))</f>
        <v>4636085</v>
      </c>
      <c r="J20" s="5">
        <f ca="1">SUMIFS(Таблица1[[#This Row],[СуммаРанг]],Таблица1[[#This Row],[СуммаРанг]],"&gt;="&amp;INDIRECT(Таблица1[[#Headers],[B]]),Таблица1[[#This Row],[СуммаРанг]],"&lt;"&amp;INDIRECT(Таблица1[[#Headers],[C_]]))</f>
        <v>0</v>
      </c>
      <c r="K20" s="5">
        <f t="shared" si="1"/>
        <v>1793989</v>
      </c>
      <c r="L20" s="5">
        <f t="shared" si="2"/>
        <v>2952133</v>
      </c>
      <c r="M20" s="5">
        <f t="shared" si="3"/>
        <v>3253878</v>
      </c>
      <c r="N20" s="16">
        <f>Таблица1[[#This Row],[СуммаРанг]]/SUM(Таблица1[СуммаРанг])</f>
        <v>4.9930298645669786E-2</v>
      </c>
      <c r="O20" s="16">
        <f>SUM($N$10:N20)</f>
        <v>0.62786955425220048</v>
      </c>
    </row>
    <row r="21" spans="2:15" x14ac:dyDescent="0.3">
      <c r="B21" t="s">
        <v>52</v>
      </c>
      <c r="C21" s="5">
        <v>1596142</v>
      </c>
      <c r="D21" s="5">
        <f>RANK(Таблица1[[#This Row],[Введите цифру]],Таблица1[Введите цифру])</f>
        <v>22</v>
      </c>
      <c r="E21" s="5">
        <f t="shared" si="0"/>
        <v>12</v>
      </c>
      <c r="F21" s="5" t="str">
        <f>INDEX(Таблица1[Контрагент/товар/город/менеджер],MATCH(Таблица1[[#This Row],[0]],Таблица1[Ранг],0))</f>
        <v>душ походный</v>
      </c>
      <c r="G21" s="5">
        <f>INDEX(Таблица1[Введите цифру],MATCH(Таблица1[[#This Row],[0]],Таблица1[Ранг],0))</f>
        <v>4503124</v>
      </c>
      <c r="H21" s="5">
        <f>(Таблица1[[#This Row],[СуммаРанг]]&lt;A)*Таблица1[[#This Row],[СуммаРанг]]</f>
        <v>0</v>
      </c>
      <c r="I21" s="5">
        <f ca="1">SUMIFS(Таблица1[[#This Row],[СуммаРанг]],Таблица1[[#This Row],[СуммаРанг]],"&gt;="&amp;INDIRECT(Таблица1[[#Headers],[A]]),Таблица1[[#This Row],[СуммаРанг]],"&lt;"&amp;INDIRECT(Таблица1[[#Headers],[B]]))</f>
        <v>4503124</v>
      </c>
      <c r="J21" s="5">
        <f ca="1">SUMIFS(Таблица1[[#This Row],[СуммаРанг]],Таблица1[[#This Row],[СуммаРанг]],"&gt;="&amp;INDIRECT(Таблица1[[#Headers],[B]]),Таблица1[[#This Row],[СуммаРанг]],"&lt;"&amp;INDIRECT(Таблица1[[#Headers],[C_]]))</f>
        <v>0</v>
      </c>
      <c r="K21" s="5">
        <f t="shared" si="1"/>
        <v>1793989</v>
      </c>
      <c r="L21" s="5">
        <f t="shared" si="2"/>
        <v>2952133</v>
      </c>
      <c r="M21" s="5">
        <f t="shared" si="3"/>
        <v>3253878</v>
      </c>
      <c r="N21" s="16">
        <f>Таблица1[[#This Row],[СуммаРанг]]/SUM(Таблица1[СуммаРанг])</f>
        <v>4.8498318335078651E-2</v>
      </c>
      <c r="O21" s="16">
        <f>SUM($N$10:N21)</f>
        <v>0.67636787258727915</v>
      </c>
    </row>
    <row r="22" spans="2:15" x14ac:dyDescent="0.3">
      <c r="B22" t="s">
        <v>53</v>
      </c>
      <c r="C22" s="5">
        <v>5083541</v>
      </c>
      <c r="D22" s="5">
        <f>RANK(Таблица1[[#This Row],[Введите цифру]],Таблица1[Введите цифру])</f>
        <v>6</v>
      </c>
      <c r="E22" s="5">
        <f t="shared" si="0"/>
        <v>13</v>
      </c>
      <c r="F22" s="5" t="str">
        <f>INDEX(Таблица1[Контрагент/товар/город/менеджер],MATCH(Таблица1[[#This Row],[0]],Таблица1[Ранг],0))</f>
        <v>шапка</v>
      </c>
      <c r="G22" s="5">
        <f>INDEX(Таблица1[Введите цифру],MATCH(Таблица1[[#This Row],[0]],Таблица1[Ранг],0))</f>
        <v>4429793</v>
      </c>
      <c r="H22" s="5">
        <f>(Таблица1[[#This Row],[СуммаРанг]]&lt;A)*Таблица1[[#This Row],[СуммаРанг]]</f>
        <v>0</v>
      </c>
      <c r="I22" s="5">
        <f ca="1">SUMIFS(Таблица1[[#This Row],[СуммаРанг]],Таблица1[[#This Row],[СуммаРанг]],"&gt;="&amp;INDIRECT(Таблица1[[#Headers],[A]]),Таблица1[[#This Row],[СуммаРанг]],"&lt;"&amp;INDIRECT(Таблица1[[#Headers],[B]]))</f>
        <v>4429793</v>
      </c>
      <c r="J22" s="5">
        <f ca="1">SUMIFS(Таблица1[[#This Row],[СуммаРанг]],Таблица1[[#This Row],[СуммаРанг]],"&gt;="&amp;INDIRECT(Таблица1[[#Headers],[B]]),Таблица1[[#This Row],[СуммаРанг]],"&lt;"&amp;INDIRECT(Таблица1[[#Headers],[C_]]))</f>
        <v>0</v>
      </c>
      <c r="K22" s="5">
        <f t="shared" si="1"/>
        <v>1793989</v>
      </c>
      <c r="L22" s="5">
        <f t="shared" si="2"/>
        <v>2952133</v>
      </c>
      <c r="M22" s="5">
        <f t="shared" si="3"/>
        <v>3253878</v>
      </c>
      <c r="N22" s="16">
        <f>Таблица1[[#This Row],[СуммаРанг]]/SUM(Таблица1[СуммаРанг])</f>
        <v>4.7708548792461204E-2</v>
      </c>
      <c r="O22" s="16">
        <f>SUM($N$10:N22)</f>
        <v>0.72407642137974038</v>
      </c>
    </row>
    <row r="23" spans="2:15" x14ac:dyDescent="0.3">
      <c r="B23" t="s">
        <v>54</v>
      </c>
      <c r="C23" s="5">
        <v>528234</v>
      </c>
      <c r="D23" s="5">
        <f>RANK(Таблица1[[#This Row],[Введите цифру]],Таблица1[Введите цифру])</f>
        <v>25</v>
      </c>
      <c r="E23" s="5">
        <f t="shared" si="0"/>
        <v>14</v>
      </c>
      <c r="F23" s="5" t="str">
        <f>INDEX(Таблица1[Контрагент/товар/город/менеджер],MATCH(Таблица1[[#This Row],[0]],Таблица1[Ранг],0))</f>
        <v>ролики</v>
      </c>
      <c r="G23" s="5">
        <f>INDEX(Таблица1[Введите цифру],MATCH(Таблица1[[#This Row],[0]],Таблица1[Ранг],0))</f>
        <v>4008063</v>
      </c>
      <c r="H23" s="5">
        <f>(Таблица1[[#This Row],[СуммаРанг]]&lt;A)*Таблица1[[#This Row],[СуммаРанг]]</f>
        <v>0</v>
      </c>
      <c r="I23" s="5">
        <f ca="1">SUMIFS(Таблица1[[#This Row],[СуммаРанг]],Таблица1[[#This Row],[СуммаРанг]],"&gt;="&amp;INDIRECT(Таблица1[[#Headers],[A]]),Таблица1[[#This Row],[СуммаРанг]],"&lt;"&amp;INDIRECT(Таблица1[[#Headers],[B]]))</f>
        <v>4008063</v>
      </c>
      <c r="J23" s="5">
        <f ca="1">SUMIFS(Таблица1[[#This Row],[СуммаРанг]],Таблица1[[#This Row],[СуммаРанг]],"&gt;="&amp;INDIRECT(Таблица1[[#Headers],[B]]),Таблица1[[#This Row],[СуммаРанг]],"&lt;"&amp;INDIRECT(Таблица1[[#Headers],[C_]]))</f>
        <v>0</v>
      </c>
      <c r="K23" s="5">
        <f t="shared" si="1"/>
        <v>1793989</v>
      </c>
      <c r="L23" s="5">
        <f t="shared" si="2"/>
        <v>2952133</v>
      </c>
      <c r="M23" s="5">
        <f t="shared" si="3"/>
        <v>3253878</v>
      </c>
      <c r="N23" s="16">
        <f>Таблица1[[#This Row],[СуммаРанг]]/SUM(Таблица1[СуммаРанг])</f>
        <v>4.3166547330486645E-2</v>
      </c>
      <c r="O23" s="16">
        <f>SUM($N$10:N23)</f>
        <v>0.76724296871022701</v>
      </c>
    </row>
    <row r="24" spans="2:15" x14ac:dyDescent="0.3">
      <c r="B24" t="s">
        <v>55</v>
      </c>
      <c r="C24" s="5">
        <v>1793989</v>
      </c>
      <c r="D24" s="5">
        <f>RANK(Таблица1[[#This Row],[Введите цифру]],Таблица1[Введите цифру])</f>
        <v>20</v>
      </c>
      <c r="E24" s="5">
        <f t="shared" si="0"/>
        <v>15</v>
      </c>
      <c r="F24" s="5" t="str">
        <f>INDEX(Таблица1[Контрагент/товар/город/менеджер],MATCH(Таблица1[[#This Row],[0]],Таблица1[Ранг],0))</f>
        <v>шезлонг</v>
      </c>
      <c r="G24" s="5">
        <f>INDEX(Таблица1[Введите цифру],MATCH(Таблица1[[#This Row],[0]],Таблица1[Ранг],0))</f>
        <v>3636249</v>
      </c>
      <c r="H24" s="5">
        <f>(Таблица1[[#This Row],[СуммаРанг]]&lt;A)*Таблица1[[#This Row],[СуммаРанг]]</f>
        <v>0</v>
      </c>
      <c r="I24" s="5">
        <f ca="1">SUMIFS(Таблица1[[#This Row],[СуммаРанг]],Таблица1[[#This Row],[СуммаРанг]],"&gt;="&amp;INDIRECT(Таблица1[[#Headers],[A]]),Таблица1[[#This Row],[СуммаРанг]],"&lt;"&amp;INDIRECT(Таблица1[[#Headers],[B]]))</f>
        <v>3636249</v>
      </c>
      <c r="J24" s="5">
        <f ca="1">SUMIFS(Таблица1[[#This Row],[СуммаРанг]],Таблица1[[#This Row],[СуммаРанг]],"&gt;="&amp;INDIRECT(Таблица1[[#Headers],[B]]),Таблица1[[#This Row],[СуммаРанг]],"&lt;"&amp;INDIRECT(Таблица1[[#Headers],[C_]]))</f>
        <v>0</v>
      </c>
      <c r="K24" s="5">
        <f t="shared" si="1"/>
        <v>1793989</v>
      </c>
      <c r="L24" s="5">
        <f t="shared" si="2"/>
        <v>2952133</v>
      </c>
      <c r="M24" s="5">
        <f t="shared" si="3"/>
        <v>3253878</v>
      </c>
      <c r="N24" s="16">
        <f>Таблица1[[#This Row],[СуммаРанг]]/SUM(Таблица1[СуммаРанг])</f>
        <v>3.9162137562192695E-2</v>
      </c>
      <c r="O24" s="16">
        <f>SUM($N$10:N24)</f>
        <v>0.80640510627241968</v>
      </c>
    </row>
    <row r="25" spans="2:15" x14ac:dyDescent="0.3">
      <c r="B25" t="s">
        <v>56</v>
      </c>
      <c r="C25" s="5">
        <v>5231067</v>
      </c>
      <c r="D25" s="5">
        <f>RANK(Таблица1[[#This Row],[Введите цифру]],Таблица1[Введите цифру])</f>
        <v>5</v>
      </c>
      <c r="E25" s="5">
        <f t="shared" si="0"/>
        <v>16</v>
      </c>
      <c r="F25" s="5" t="str">
        <f>INDEX(Таблица1[Контрагент/товар/город/менеджер],MATCH(Таблица1[[#This Row],[0]],Таблица1[Ранг],0))</f>
        <v>лопата</v>
      </c>
      <c r="G25" s="5">
        <f>INDEX(Таблица1[Введите цифру],MATCH(Таблица1[[#This Row],[0]],Таблица1[Ранг],0))</f>
        <v>3050399</v>
      </c>
      <c r="H25" s="5">
        <f>(Таблица1[[#This Row],[СуммаРанг]]&lt;A)*Таблица1[[#This Row],[СуммаРанг]]</f>
        <v>0</v>
      </c>
      <c r="I25" s="5">
        <f ca="1">SUMIFS(Таблица1[[#This Row],[СуммаРанг]],Таблица1[[#This Row],[СуммаРанг]],"&gt;="&amp;INDIRECT(Таблица1[[#Headers],[A]]),Таблица1[[#This Row],[СуммаРанг]],"&lt;"&amp;INDIRECT(Таблица1[[#Headers],[B]]))</f>
        <v>3050399</v>
      </c>
      <c r="J25" s="5">
        <f ca="1">SUMIFS(Таблица1[[#This Row],[СуммаРанг]],Таблица1[[#This Row],[СуммаРанг]],"&gt;="&amp;INDIRECT(Таблица1[[#Headers],[B]]),Таблица1[[#This Row],[СуммаРанг]],"&lt;"&amp;INDIRECT(Таблица1[[#Headers],[C_]]))</f>
        <v>0</v>
      </c>
      <c r="K25" s="5">
        <f t="shared" si="1"/>
        <v>1793989</v>
      </c>
      <c r="L25" s="5">
        <f t="shared" si="2"/>
        <v>2952133</v>
      </c>
      <c r="M25" s="5">
        <f t="shared" si="3"/>
        <v>3253878</v>
      </c>
      <c r="N25" s="16">
        <f>Таблица1[[#This Row],[СуммаРанг]]/SUM(Таблица1[СуммаРанг])</f>
        <v>3.2852575623279659E-2</v>
      </c>
      <c r="O25" s="16">
        <f>SUM($N$10:N25)</f>
        <v>0.83925768189569938</v>
      </c>
    </row>
    <row r="26" spans="2:15" x14ac:dyDescent="0.3">
      <c r="B26" t="s">
        <v>57</v>
      </c>
      <c r="C26" s="5">
        <v>4636085</v>
      </c>
      <c r="D26" s="5">
        <f>RANK(Таблица1[[#This Row],[Введите цифру]],Таблица1[Введите цифру])</f>
        <v>11</v>
      </c>
      <c r="E26" s="5">
        <f t="shared" si="0"/>
        <v>17</v>
      </c>
      <c r="F26" s="5" t="str">
        <f>INDEX(Таблица1[Контрагент/товар/город/менеджер],MATCH(Таблица1[[#This Row],[0]],Таблица1[Ранг],0))</f>
        <v>термос</v>
      </c>
      <c r="G26" s="5">
        <f>INDEX(Таблица1[Введите цифру],MATCH(Таблица1[[#This Row],[0]],Таблица1[Ранг],0))</f>
        <v>3027538</v>
      </c>
      <c r="H26" s="5">
        <f>(Таблица1[[#This Row],[СуммаРанг]]&lt;A)*Таблица1[[#This Row],[СуммаРанг]]</f>
        <v>0</v>
      </c>
      <c r="I26" s="5">
        <f ca="1">SUMIFS(Таблица1[[#This Row],[СуммаРанг]],Таблица1[[#This Row],[СуммаРанг]],"&gt;="&amp;INDIRECT(Таблица1[[#Headers],[A]]),Таблица1[[#This Row],[СуммаРанг]],"&lt;"&amp;INDIRECT(Таблица1[[#Headers],[B]]))</f>
        <v>3027538</v>
      </c>
      <c r="J26" s="5">
        <f ca="1">SUMIFS(Таблица1[[#This Row],[СуммаРанг]],Таблица1[[#This Row],[СуммаРанг]],"&gt;="&amp;INDIRECT(Таблица1[[#Headers],[B]]),Таблица1[[#This Row],[СуммаРанг]],"&lt;"&amp;INDIRECT(Таблица1[[#Headers],[C_]]))</f>
        <v>0</v>
      </c>
      <c r="K26" s="5">
        <f t="shared" si="1"/>
        <v>1793989</v>
      </c>
      <c r="L26" s="5">
        <f t="shared" si="2"/>
        <v>2952133</v>
      </c>
      <c r="M26" s="5">
        <f t="shared" si="3"/>
        <v>3253878</v>
      </c>
      <c r="N26" s="16">
        <f>Таблица1[[#This Row],[СуммаРанг]]/SUM(Таблица1[СуммаРанг])</f>
        <v>3.2606364314095582E-2</v>
      </c>
      <c r="O26" s="16">
        <f>SUM($N$10:N26)</f>
        <v>0.87186404620979496</v>
      </c>
    </row>
    <row r="27" spans="2:15" x14ac:dyDescent="0.3">
      <c r="B27" t="s">
        <v>59</v>
      </c>
      <c r="C27" s="5">
        <v>763183</v>
      </c>
      <c r="D27" s="5">
        <f>RANK(Таблица1[[#This Row],[Введите цифру]],Таблица1[Введите цифру])</f>
        <v>23</v>
      </c>
      <c r="E27" s="5">
        <f t="shared" si="0"/>
        <v>18</v>
      </c>
      <c r="F27" s="5" t="str">
        <f>INDEX(Таблица1[Контрагент/товар/город/менеджер],MATCH(Таблица1[[#This Row],[0]],Таблица1[Ранг],0))</f>
        <v>шипы</v>
      </c>
      <c r="G27" s="5">
        <f>INDEX(Таблица1[Введите цифру],MATCH(Таблица1[[#This Row],[0]],Таблица1[Ранг],0))</f>
        <v>2446858</v>
      </c>
      <c r="H27" s="5">
        <f>(Таблица1[[#This Row],[СуммаРанг]]&lt;A)*Таблица1[[#This Row],[СуммаРанг]]</f>
        <v>0</v>
      </c>
      <c r="I27" s="5">
        <f ca="1">SUMIFS(Таблица1[[#This Row],[СуммаРанг]],Таблица1[[#This Row],[СуммаРанг]],"&gt;="&amp;INDIRECT(Таблица1[[#Headers],[A]]),Таблица1[[#This Row],[СуммаРанг]],"&lt;"&amp;INDIRECT(Таблица1[[#Headers],[B]]))</f>
        <v>2446858</v>
      </c>
      <c r="J27" s="5">
        <f ca="1">SUMIFS(Таблица1[[#This Row],[СуммаРанг]],Таблица1[[#This Row],[СуммаРанг]],"&gt;="&amp;INDIRECT(Таблица1[[#Headers],[B]]),Таблица1[[#This Row],[СуммаРанг]],"&lt;"&amp;INDIRECT(Таблица1[[#Headers],[C_]]))</f>
        <v>0</v>
      </c>
      <c r="K27" s="5">
        <f t="shared" si="1"/>
        <v>1793989</v>
      </c>
      <c r="L27" s="5">
        <f t="shared" si="2"/>
        <v>2952133</v>
      </c>
      <c r="M27" s="5">
        <f t="shared" si="3"/>
        <v>3253878</v>
      </c>
      <c r="N27" s="16">
        <f>Таблица1[[#This Row],[СуммаРанг]]/SUM(Таблица1[СуммаРанг])</f>
        <v>2.6352482899590125E-2</v>
      </c>
      <c r="O27" s="16">
        <f>SUM($N$10:N27)</f>
        <v>0.8982165291093851</v>
      </c>
    </row>
    <row r="28" spans="2:15" x14ac:dyDescent="0.3">
      <c r="B28" t="s">
        <v>60</v>
      </c>
      <c r="C28" s="5">
        <v>4503124</v>
      </c>
      <c r="D28" s="5">
        <f>RANK(Таблица1[[#This Row],[Введите цифру]],Таблица1[Введите цифру])</f>
        <v>12</v>
      </c>
      <c r="E28" s="5">
        <f t="shared" si="0"/>
        <v>19</v>
      </c>
      <c r="F28" s="5" t="str">
        <f>INDEX(Таблица1[Контрагент/товар/город/менеджер],MATCH(Таблица1[[#This Row],[0]],Таблица1[Ранг],0))</f>
        <v>сумка</v>
      </c>
      <c r="G28" s="5">
        <f>INDEX(Таблица1[Введите цифру],MATCH(Таблица1[[#This Row],[0]],Таблица1[Ранг],0))</f>
        <v>2018405</v>
      </c>
      <c r="H28" s="5">
        <f>(Таблица1[[#This Row],[СуммаРанг]]&lt;A)*Таблица1[[#This Row],[СуммаРанг]]</f>
        <v>0</v>
      </c>
      <c r="I28" s="5">
        <f ca="1">SUMIFS(Таблица1[[#This Row],[СуммаРанг]],Таблица1[[#This Row],[СуммаРанг]],"&gt;="&amp;INDIRECT(Таблица1[[#Headers],[A]]),Таблица1[[#This Row],[СуммаРанг]],"&lt;"&amp;INDIRECT(Таблица1[[#Headers],[B]]))</f>
        <v>2018405</v>
      </c>
      <c r="J28" s="5">
        <f ca="1">SUMIFS(Таблица1[[#This Row],[СуммаРанг]],Таблица1[[#This Row],[СуммаРанг]],"&gt;="&amp;INDIRECT(Таблица1[[#Headers],[B]]),Таблица1[[#This Row],[СуммаРанг]],"&lt;"&amp;INDIRECT(Таблица1[[#Headers],[C_]]))</f>
        <v>0</v>
      </c>
      <c r="K28" s="5">
        <f t="shared" si="1"/>
        <v>1793989</v>
      </c>
      <c r="L28" s="5">
        <f t="shared" si="2"/>
        <v>2952133</v>
      </c>
      <c r="M28" s="5">
        <f t="shared" si="3"/>
        <v>3253878</v>
      </c>
      <c r="N28" s="16">
        <f>Таблица1[[#This Row],[СуммаРанг]]/SUM(Таблица1[СуммаРанг])</f>
        <v>2.1738075216031012E-2</v>
      </c>
      <c r="O28" s="16">
        <f>SUM($N$10:N28)</f>
        <v>0.91995460432541609</v>
      </c>
    </row>
    <row r="29" spans="2:15" x14ac:dyDescent="0.3">
      <c r="B29" t="s">
        <v>61</v>
      </c>
      <c r="C29" s="5">
        <v>5333722</v>
      </c>
      <c r="D29" s="5">
        <f>RANK(Таблица1[[#This Row],[Введите цифру]],Таблица1[Введите цифру])</f>
        <v>4</v>
      </c>
      <c r="E29" s="5">
        <f t="shared" si="0"/>
        <v>20</v>
      </c>
      <c r="F29" s="5" t="str">
        <f>INDEX(Таблица1[Контрагент/товар/город/менеджер],MATCH(Таблица1[[#This Row],[0]],Таблица1[Ранг],0))</f>
        <v>гамаши</v>
      </c>
      <c r="G29" s="5">
        <f>INDEX(Таблица1[Введите цифру],MATCH(Таблица1[[#This Row],[0]],Таблица1[Ранг],0))</f>
        <v>1793989</v>
      </c>
      <c r="H29" s="5">
        <f>(Таблица1[[#This Row],[СуммаРанг]]&lt;A)*Таблица1[[#This Row],[СуммаРанг]]</f>
        <v>0</v>
      </c>
      <c r="I29" s="5">
        <f ca="1">SUMIFS(Таблица1[[#This Row],[СуммаРанг]],Таблица1[[#This Row],[СуммаРанг]],"&gt;="&amp;INDIRECT(Таблица1[[#Headers],[A]]),Таблица1[[#This Row],[СуммаРанг]],"&lt;"&amp;INDIRECT(Таблица1[[#Headers],[B]]))</f>
        <v>1793989</v>
      </c>
      <c r="J29" s="5">
        <f ca="1">SUMIFS(Таблица1[[#This Row],[СуммаРанг]],Таблица1[[#This Row],[СуммаРанг]],"&gt;="&amp;INDIRECT(Таблица1[[#Headers],[B]]),Таблица1[[#This Row],[СуммаРанг]],"&lt;"&amp;INDIRECT(Таблица1[[#Headers],[C_]]))</f>
        <v>0</v>
      </c>
      <c r="K29" s="5">
        <f t="shared" si="1"/>
        <v>1793989</v>
      </c>
      <c r="L29" s="5">
        <f t="shared" si="2"/>
        <v>2952133</v>
      </c>
      <c r="M29" s="5">
        <f t="shared" si="3"/>
        <v>3253878</v>
      </c>
      <c r="N29" s="16">
        <f>Таблица1[[#This Row],[СуммаРанг]]/SUM(Таблица1[СуммаРанг])</f>
        <v>1.9321131199502704E-2</v>
      </c>
      <c r="O29" s="16">
        <f>SUM($N$10:N29)</f>
        <v>0.93927573552491883</v>
      </c>
    </row>
    <row r="30" spans="2:15" x14ac:dyDescent="0.3">
      <c r="B30" t="s">
        <v>62</v>
      </c>
      <c r="C30" s="5">
        <v>428506</v>
      </c>
      <c r="D30" s="5">
        <f>RANK(Таблица1[[#This Row],[Введите цифру]],Таблица1[Введите цифру])</f>
        <v>26</v>
      </c>
      <c r="E30" s="5">
        <f t="shared" si="0"/>
        <v>21</v>
      </c>
      <c r="F30" s="5" t="str">
        <f>INDEX(Таблица1[Контрагент/товар/город/менеджер],MATCH(Таблица1[[#This Row],[0]],Таблица1[Ранг],0))</f>
        <v>рюкзак</v>
      </c>
      <c r="G30" s="5">
        <f>INDEX(Таблица1[Введите цифру],MATCH(Таблица1[[#This Row],[0]],Таблица1[Ранг],0))</f>
        <v>1723014</v>
      </c>
      <c r="H30" s="5">
        <f>(Таблица1[[#This Row],[СуммаРанг]]&lt;A)*Таблица1[[#This Row],[СуммаРанг]]</f>
        <v>1723014</v>
      </c>
      <c r="I30" s="5">
        <f ca="1">SUMIFS(Таблица1[[#This Row],[СуммаРанг]],Таблица1[[#This Row],[СуммаРанг]],"&gt;="&amp;INDIRECT(Таблица1[[#Headers],[A]]),Таблица1[[#This Row],[СуммаРанг]],"&lt;"&amp;INDIRECT(Таблица1[[#Headers],[B]]))</f>
        <v>0</v>
      </c>
      <c r="J30" s="5">
        <f ca="1">SUMIFS(Таблица1[[#This Row],[СуммаРанг]],Таблица1[[#This Row],[СуммаРанг]],"&gt;="&amp;INDIRECT(Таблица1[[#Headers],[B]]),Таблица1[[#This Row],[СуммаРанг]],"&lt;"&amp;INDIRECT(Таблица1[[#Headers],[C_]]))</f>
        <v>0</v>
      </c>
      <c r="K30" s="5">
        <f t="shared" si="1"/>
        <v>1793989</v>
      </c>
      <c r="L30" s="5">
        <f t="shared" si="2"/>
        <v>2952133</v>
      </c>
      <c r="M30" s="5">
        <f t="shared" si="3"/>
        <v>3253878</v>
      </c>
      <c r="N30" s="16">
        <f>Таблица1[[#This Row],[СуммаРанг]]/SUM(Таблица1[СуммаРанг])</f>
        <v>1.855673560572554E-2</v>
      </c>
      <c r="O30" s="16">
        <f>SUM($N$10:N30)</f>
        <v>0.9578324711306444</v>
      </c>
    </row>
    <row r="31" spans="2:15" x14ac:dyDescent="0.3">
      <c r="B31" t="s">
        <v>63</v>
      </c>
      <c r="C31" s="5">
        <v>4685760</v>
      </c>
      <c r="D31" s="5">
        <f>RANK(Таблица1[[#This Row],[Введите цифру]],Таблица1[Введите цифру])</f>
        <v>10</v>
      </c>
      <c r="E31" s="5">
        <f t="shared" si="0"/>
        <v>22</v>
      </c>
      <c r="F31" s="5" t="str">
        <f>INDEX(Таблица1[Контрагент/товар/город/менеджер],MATCH(Таблица1[[#This Row],[0]],Таблица1[Ранг],0))</f>
        <v>балаклава</v>
      </c>
      <c r="G31" s="5">
        <f>INDEX(Таблица1[Введите цифру],MATCH(Таблица1[[#This Row],[0]],Таблица1[Ранг],0))</f>
        <v>1596142</v>
      </c>
      <c r="H31" s="5">
        <f>(Таблица1[[#This Row],[СуммаРанг]]&lt;A)*Таблица1[[#This Row],[СуммаРанг]]</f>
        <v>1596142</v>
      </c>
      <c r="I31" s="5">
        <f ca="1">SUMIFS(Таблица1[[#This Row],[СуммаРанг]],Таблица1[[#This Row],[СуммаРанг]],"&gt;="&amp;INDIRECT(Таблица1[[#Headers],[A]]),Таблица1[[#This Row],[СуммаРанг]],"&lt;"&amp;INDIRECT(Таблица1[[#Headers],[B]]))</f>
        <v>0</v>
      </c>
      <c r="J31" s="5">
        <f ca="1">SUMIFS(Таблица1[[#This Row],[СуммаРанг]],Таблица1[[#This Row],[СуммаРанг]],"&gt;="&amp;INDIRECT(Таблица1[[#Headers],[B]]),Таблица1[[#This Row],[СуммаРанг]],"&lt;"&amp;INDIRECT(Таблица1[[#Headers],[C_]]))</f>
        <v>0</v>
      </c>
      <c r="K31" s="5">
        <f t="shared" si="1"/>
        <v>1793989</v>
      </c>
      <c r="L31" s="5">
        <f t="shared" si="2"/>
        <v>2952133</v>
      </c>
      <c r="M31" s="5">
        <f t="shared" si="3"/>
        <v>3253878</v>
      </c>
      <c r="N31" s="16">
        <f>Таблица1[[#This Row],[СуммаРанг]]/SUM(Таблица1[СуммаРанг])</f>
        <v>1.7190333382778068E-2</v>
      </c>
      <c r="O31" s="16">
        <f>SUM($N$10:N31)</f>
        <v>0.97502280451342249</v>
      </c>
    </row>
    <row r="32" spans="2:15" x14ac:dyDescent="0.3">
      <c r="B32" t="s">
        <v>64</v>
      </c>
      <c r="C32" s="5">
        <v>3050399</v>
      </c>
      <c r="D32" s="5">
        <f>RANK(Таблица1[[#This Row],[Введите цифру]],Таблица1[Введите цифру])</f>
        <v>16</v>
      </c>
      <c r="E32" s="5">
        <f t="shared" si="0"/>
        <v>23</v>
      </c>
      <c r="F32" s="5" t="str">
        <f>INDEX(Таблица1[Контрагент/товар/город/менеджер],MATCH(Таблица1[[#This Row],[0]],Таблица1[Ранг],0))</f>
        <v>гидратор</v>
      </c>
      <c r="G32" s="5">
        <f>INDEX(Таблица1[Введите цифру],MATCH(Таблица1[[#This Row],[0]],Таблица1[Ранг],0))</f>
        <v>763183</v>
      </c>
      <c r="H32" s="5">
        <f>(Таблица1[[#This Row],[СуммаРанг]]&lt;A)*Таблица1[[#This Row],[СуммаРанг]]</f>
        <v>763183</v>
      </c>
      <c r="I32" s="5">
        <f ca="1">SUMIFS(Таблица1[[#This Row],[СуммаРанг]],Таблица1[[#This Row],[СуммаРанг]],"&gt;="&amp;INDIRECT(Таблица1[[#Headers],[A]]),Таблица1[[#This Row],[СуммаРанг]],"&lt;"&amp;INDIRECT(Таблица1[[#Headers],[B]]))</f>
        <v>0</v>
      </c>
      <c r="J32" s="5">
        <f ca="1">SUMIFS(Таблица1[[#This Row],[СуммаРанг]],Таблица1[[#This Row],[СуммаРанг]],"&gt;="&amp;INDIRECT(Таблица1[[#Headers],[B]]),Таблица1[[#This Row],[СуммаРанг]],"&lt;"&amp;INDIRECT(Таблица1[[#Headers],[C_]]))</f>
        <v>0</v>
      </c>
      <c r="K32" s="5">
        <f t="shared" si="1"/>
        <v>1793989</v>
      </c>
      <c r="L32" s="5">
        <f t="shared" si="2"/>
        <v>2952133</v>
      </c>
      <c r="M32" s="5">
        <f t="shared" si="3"/>
        <v>3253878</v>
      </c>
      <c r="N32" s="16">
        <f>Таблица1[[#This Row],[СуммаРанг]]/SUM(Таблица1[СуммаРанг])</f>
        <v>8.2194254659477134E-3</v>
      </c>
      <c r="O32" s="16">
        <f>SUM($N$10:N32)</f>
        <v>0.98324222997937016</v>
      </c>
    </row>
    <row r="33" spans="2:15" x14ac:dyDescent="0.3">
      <c r="B33" t="s">
        <v>65</v>
      </c>
      <c r="C33" s="5">
        <v>7446021</v>
      </c>
      <c r="D33" s="5">
        <f>RANK(Таблица1[[#This Row],[Введите цифру]],Таблица1[Введите цифру])</f>
        <v>1</v>
      </c>
      <c r="E33" s="5">
        <f t="shared" si="0"/>
        <v>24</v>
      </c>
      <c r="F33" s="5" t="str">
        <f>INDEX(Таблица1[Контрагент/товар/город/менеджер],MATCH(Таблица1[[#This Row],[0]],Таблица1[Ранг],0))</f>
        <v>щуп лавинный</v>
      </c>
      <c r="G33" s="5">
        <f>INDEX(Таблица1[Введите цифру],MATCH(Таблица1[[#This Row],[0]],Таблица1[Ранг],0))</f>
        <v>599238</v>
      </c>
      <c r="H33" s="5">
        <f>(Таблица1[[#This Row],[СуммаРанг]]&lt;A)*Таблица1[[#This Row],[СуммаРанг]]</f>
        <v>599238</v>
      </c>
      <c r="I33" s="5">
        <f ca="1">SUMIFS(Таблица1[[#This Row],[СуммаРанг]],Таблица1[[#This Row],[СуммаРанг]],"&gt;="&amp;INDIRECT(Таблица1[[#Headers],[A]]),Таблица1[[#This Row],[СуммаРанг]],"&lt;"&amp;INDIRECT(Таблица1[[#Headers],[B]]))</f>
        <v>0</v>
      </c>
      <c r="J33" s="5">
        <f ca="1">SUMIFS(Таблица1[[#This Row],[СуммаРанг]],Таблица1[[#This Row],[СуммаРанг]],"&gt;="&amp;INDIRECT(Таблица1[[#Headers],[B]]),Таблица1[[#This Row],[СуммаРанг]],"&lt;"&amp;INDIRECT(Таблица1[[#Headers],[C_]]))</f>
        <v>0</v>
      </c>
      <c r="K33" s="5">
        <f t="shared" si="1"/>
        <v>1793989</v>
      </c>
      <c r="L33" s="5">
        <f t="shared" si="2"/>
        <v>2952133</v>
      </c>
      <c r="M33" s="5">
        <f t="shared" si="3"/>
        <v>3253878</v>
      </c>
      <c r="N33" s="16">
        <f>Таблица1[[#This Row],[СуммаРанг]]/SUM(Таблица1[СуммаРанг])</f>
        <v>6.4537497262957587E-3</v>
      </c>
      <c r="O33" s="16">
        <f>SUM($N$10:N33)</f>
        <v>0.98969597970566592</v>
      </c>
    </row>
    <row r="34" spans="2:15" x14ac:dyDescent="0.3">
      <c r="B34" t="s">
        <v>66</v>
      </c>
      <c r="C34" s="5">
        <v>5670981</v>
      </c>
      <c r="D34" s="5">
        <f>RANK(Таблица1[[#This Row],[Введите цифру]],Таблица1[Введите цифру])</f>
        <v>3</v>
      </c>
      <c r="E34" s="5">
        <f t="shared" si="0"/>
        <v>25</v>
      </c>
      <c r="F34" s="5" t="str">
        <f>INDEX(Таблица1[Контрагент/товар/город/менеджер],MATCH(Таблица1[[#This Row],[0]],Таблица1[Ранг],0))</f>
        <v>гамак</v>
      </c>
      <c r="G34" s="5">
        <f>INDEX(Таблица1[Введите цифру],MATCH(Таблица1[[#This Row],[0]],Таблица1[Ранг],0))</f>
        <v>528234</v>
      </c>
      <c r="H34" s="5">
        <f>(Таблица1[[#This Row],[СуммаРанг]]&lt;A)*Таблица1[[#This Row],[СуммаРанг]]</f>
        <v>528234</v>
      </c>
      <c r="I34" s="5">
        <f ca="1">SUMIFS(Таблица1[[#This Row],[СуммаРанг]],Таблица1[[#This Row],[СуммаРанг]],"&gt;="&amp;INDIRECT(Таблица1[[#Headers],[A]]),Таблица1[[#This Row],[СуммаРанг]],"&lt;"&amp;INDIRECT(Таблица1[[#Headers],[B]]))</f>
        <v>0</v>
      </c>
      <c r="J34" s="5">
        <f ca="1">SUMIFS(Таблица1[[#This Row],[СуммаРанг]],Таблица1[[#This Row],[СуммаРанг]],"&gt;="&amp;INDIRECT(Таблица1[[#Headers],[B]]),Таблица1[[#This Row],[СуммаРанг]],"&lt;"&amp;INDIRECT(Таблица1[[#Headers],[C_]]))</f>
        <v>0</v>
      </c>
      <c r="K34" s="5">
        <f t="shared" si="1"/>
        <v>1793989</v>
      </c>
      <c r="L34" s="5">
        <f t="shared" si="2"/>
        <v>2952133</v>
      </c>
      <c r="M34" s="5">
        <f t="shared" si="3"/>
        <v>3253878</v>
      </c>
      <c r="N34" s="16">
        <f>Таблица1[[#This Row],[СуммаРанг]]/SUM(Таблица1[СуммаРанг])</f>
        <v>5.6890418046253973E-3</v>
      </c>
      <c r="O34" s="16">
        <f>SUM($N$10:N34)</f>
        <v>0.99538502151029129</v>
      </c>
    </row>
    <row r="35" spans="2:15" x14ac:dyDescent="0.3">
      <c r="B35" t="s">
        <v>69</v>
      </c>
      <c r="C35" s="5">
        <v>4736262</v>
      </c>
      <c r="D35" s="5">
        <f>RANK(Таблица1[[#This Row],[Введите цифру]],Таблица1[Введите цифру])</f>
        <v>9</v>
      </c>
      <c r="E35" s="5">
        <f t="shared" si="0"/>
        <v>26</v>
      </c>
      <c r="F35" s="5" t="str">
        <f>INDEX(Таблица1[Контрагент/товар/город/менеджер],MATCH(Таблица1[[#This Row],[0]],Таблица1[Ранг],0))</f>
        <v>лампа</v>
      </c>
      <c r="G35" s="5">
        <f>INDEX(Таблица1[Введите цифру],MATCH(Таблица1[[#This Row],[0]],Таблица1[Ранг],0))</f>
        <v>428506</v>
      </c>
      <c r="H35" s="5">
        <f>(Таблица1[[#This Row],[СуммаРанг]]&lt;A)*Таблица1[[#This Row],[СуммаРанг]]</f>
        <v>428506</v>
      </c>
      <c r="I35" s="5">
        <f ca="1">SUMIFS(Таблица1[[#This Row],[СуммаРанг]],Таблица1[[#This Row],[СуммаРанг]],"&gt;="&amp;INDIRECT(Таблица1[[#Headers],[A]]),Таблица1[[#This Row],[СуммаРанг]],"&lt;"&amp;INDIRECT(Таблица1[[#Headers],[B]]))</f>
        <v>0</v>
      </c>
      <c r="J35" s="5">
        <f ca="1">SUMIFS(Таблица1[[#This Row],[СуммаРанг]],Таблица1[[#This Row],[СуммаРанг]],"&gt;="&amp;INDIRECT(Таблица1[[#Headers],[B]]),Таблица1[[#This Row],[СуммаРанг]],"&lt;"&amp;INDIRECT(Таблица1[[#Headers],[C_]]))</f>
        <v>0</v>
      </c>
      <c r="K35" s="5">
        <f t="shared" si="1"/>
        <v>1793989</v>
      </c>
      <c r="L35" s="5">
        <f t="shared" si="2"/>
        <v>2952133</v>
      </c>
      <c r="M35" s="5">
        <f t="shared" si="3"/>
        <v>3253878</v>
      </c>
      <c r="N35" s="16">
        <f>Таблица1[[#This Row],[СуммаРанг]]/SUM(Таблица1[СуммаРанг])</f>
        <v>4.6149784897087471E-3</v>
      </c>
      <c r="O35" s="16">
        <f>SUM($N$10:N35)</f>
        <v>1</v>
      </c>
    </row>
    <row r="36" spans="2:15" x14ac:dyDescent="0.3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6"/>
      <c r="O36" s="16"/>
    </row>
  </sheetData>
  <pageMargins left="0.7" right="0.7" top="0.75" bottom="0.75" header="0.3" footer="0.3"/>
  <legacy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E4B20-2742-4E29-B12B-2DEE13B26011}">
  <sheetPr>
    <tabColor theme="7" tint="0.79998168889431442"/>
  </sheetPr>
  <dimension ref="B2:C9"/>
  <sheetViews>
    <sheetView showGridLines="0" zoomScale="115" zoomScaleNormal="115" workbookViewId="0"/>
  </sheetViews>
  <sheetFormatPr defaultRowHeight="14.4" x14ac:dyDescent="0.3"/>
  <cols>
    <col min="1" max="1" width="8.88671875" style="36"/>
    <col min="2" max="2" width="5.109375" style="36" customWidth="1"/>
    <col min="3" max="3" width="50" style="36" customWidth="1"/>
    <col min="4" max="16384" width="8.88671875" style="36"/>
  </cols>
  <sheetData>
    <row r="2" spans="2:3" ht="55.95" customHeight="1" x14ac:dyDescent="0.3"/>
    <row r="3" spans="2:3" ht="35.4" customHeight="1" x14ac:dyDescent="0.3">
      <c r="B3" s="34" t="s">
        <v>70</v>
      </c>
    </row>
    <row r="4" spans="2:3" s="37" customFormat="1" ht="22.95" customHeight="1" x14ac:dyDescent="0.3">
      <c r="C4" s="38" t="s">
        <v>71</v>
      </c>
    </row>
    <row r="5" spans="2:3" s="37" customFormat="1" ht="22.95" customHeight="1" x14ac:dyDescent="0.3">
      <c r="C5" s="38" t="s">
        <v>72</v>
      </c>
    </row>
    <row r="6" spans="2:3" s="37" customFormat="1" ht="22.95" customHeight="1" x14ac:dyDescent="0.3">
      <c r="C6" s="38" t="s">
        <v>73</v>
      </c>
    </row>
    <row r="7" spans="2:3" s="37" customFormat="1" ht="22.95" customHeight="1" x14ac:dyDescent="0.3">
      <c r="C7" s="38" t="s">
        <v>74</v>
      </c>
    </row>
    <row r="8" spans="2:3" s="37" customFormat="1" ht="22.95" customHeight="1" x14ac:dyDescent="0.3">
      <c r="C8" s="38" t="s">
        <v>75</v>
      </c>
    </row>
    <row r="9" spans="2:3" x14ac:dyDescent="0.3">
      <c r="C9" s="35"/>
    </row>
  </sheetData>
  <hyperlinks>
    <hyperlink ref="C4" r:id="rId1" display="https://finalytics.pro/inform/" xr:uid="{DA57E041-0E07-4D86-9048-8941587DB844}"/>
    <hyperlink ref="C5" r:id="rId2" display="https://www.youtube.com/salosteysv" xr:uid="{5A76A447-55CC-4622-96D3-2E5430846A7B}"/>
    <hyperlink ref="C6" r:id="rId3" display="https://vk.com/finalytics" xr:uid="{264AD064-2407-445A-8C41-6D637BE3A8A8}"/>
    <hyperlink ref="C8" r:id="rId4" display="https://finalytics.pro/pbimail/" xr:uid="{18A61C7E-78A0-4C1C-9CA2-1BD23FA50900}"/>
    <hyperlink ref="C7" r:id="rId5" display="https://t.me/finalyticspro" xr:uid="{F5C43D64-C16D-4800-B762-7F282FFE3E70}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Графики</vt:lpstr>
      <vt:lpstr>Данные</vt:lpstr>
      <vt:lpstr>=) Finalytics.pro</vt:lpstr>
      <vt:lpstr>A</vt:lpstr>
      <vt:lpstr>B</vt:lpstr>
      <vt:lpstr>C_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Finalytics.PRO</dc:creator>
  <cp:lastModifiedBy/>
  <dcterms:created xsi:type="dcterms:W3CDTF">2006-09-16T00:00:00Z</dcterms:created>
  <dcterms:modified xsi:type="dcterms:W3CDTF">2022-06-23T15:17:23Z</dcterms:modified>
</cp:coreProperties>
</file>