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codeName="ЭтаКнига"/>
  <xr:revisionPtr revIDLastSave="0" documentId="13_ncr:1_{A61977DC-55FE-4357-9C06-CAFAFE4397A7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Отчет" sheetId="1" r:id="rId1"/>
    <sheet name="Об авторе" sheetId="2" r:id="rId2"/>
  </sheets>
  <calcPr calcId="1790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O2" i="1"/>
  <c r="C30" i="1"/>
  <c r="K65" i="1"/>
  <c r="K60" i="1"/>
  <c r="I60" i="1"/>
  <c r="J60" i="1"/>
  <c r="I65" i="1"/>
  <c r="J65" i="1"/>
  <c r="H61" i="1"/>
  <c r="H62" i="1"/>
  <c r="H63" i="1"/>
  <c r="H64" i="1"/>
  <c r="D60" i="1"/>
  <c r="F10" i="1" l="1"/>
  <c r="H11" i="1" l="1"/>
  <c r="I11" i="1"/>
  <c r="E9" i="1"/>
  <c r="F9" i="1"/>
  <c r="E10" i="1"/>
  <c r="H8" i="1"/>
  <c r="I8" i="1"/>
  <c r="H9" i="1" l="1"/>
  <c r="N60" i="1"/>
  <c r="I9" i="1"/>
  <c r="O60" i="1" s="1"/>
  <c r="T60" i="1" s="1"/>
  <c r="L57" i="1"/>
  <c r="K57" i="1"/>
  <c r="M57" i="1"/>
  <c r="N57" i="1"/>
  <c r="N56" i="1"/>
  <c r="L56" i="1"/>
  <c r="K56" i="1"/>
  <c r="M56" i="1"/>
  <c r="M55" i="1"/>
  <c r="L55" i="1"/>
  <c r="K55" i="1"/>
  <c r="N55" i="1"/>
  <c r="L54" i="1"/>
  <c r="K54" i="1"/>
  <c r="M54" i="1"/>
  <c r="N54" i="1"/>
  <c r="K53" i="1"/>
  <c r="L53" i="1"/>
  <c r="M53" i="1"/>
  <c r="N53" i="1"/>
  <c r="N52" i="1"/>
  <c r="M52" i="1"/>
  <c r="K52" i="1"/>
  <c r="L52" i="1"/>
  <c r="O54" i="1" l="1"/>
  <c r="O57" i="1"/>
  <c r="O53" i="1"/>
  <c r="O52" i="1"/>
  <c r="O55" i="1"/>
  <c r="O56" i="1"/>
  <c r="F26" i="1"/>
  <c r="M11" i="1"/>
  <c r="N11" i="1" s="1"/>
  <c r="O11" i="1" s="1"/>
  <c r="M8" i="1"/>
  <c r="N8" i="1" s="1"/>
  <c r="O8" i="1" s="1"/>
  <c r="J57" i="1" l="1"/>
  <c r="H65" i="1"/>
  <c r="J52" i="1"/>
  <c r="H53" i="1" s="1"/>
  <c r="H60" i="1"/>
  <c r="I61" i="1" s="1"/>
  <c r="S56" i="1"/>
  <c r="S57" i="1"/>
  <c r="S53" i="1"/>
  <c r="S54" i="1"/>
  <c r="S55" i="1"/>
  <c r="J61" i="1" l="1"/>
  <c r="I62" i="1" s="1"/>
  <c r="J62" i="1" s="1"/>
  <c r="I63" i="1" s="1"/>
  <c r="J63" i="1" s="1"/>
  <c r="I64" i="1" s="1"/>
  <c r="J64" i="1" s="1"/>
  <c r="I54" i="1"/>
  <c r="J54" i="1"/>
  <c r="J53" i="1"/>
  <c r="I53" i="1"/>
  <c r="I56" i="1"/>
  <c r="J56" i="1"/>
  <c r="I55" i="1"/>
  <c r="J55" i="1"/>
  <c r="T57" i="1"/>
  <c r="D65" i="1" s="1"/>
  <c r="T55" i="1"/>
  <c r="D63" i="1" s="1"/>
  <c r="T53" i="1"/>
  <c r="D61" i="1" s="1"/>
  <c r="T56" i="1"/>
  <c r="D64" i="1" s="1"/>
  <c r="T54" i="1"/>
  <c r="D62" i="1" s="1"/>
  <c r="H54" i="1" l="1"/>
  <c r="H55" i="1" s="1"/>
  <c r="H56" i="1" s="1"/>
  <c r="I10" i="1" l="1"/>
  <c r="H10" i="1"/>
  <c r="F28" i="1" l="1"/>
  <c r="N65" i="1"/>
  <c r="N63" i="1" s="1"/>
  <c r="F27" i="1"/>
  <c r="I12" i="1"/>
  <c r="H12" i="1"/>
  <c r="M9" i="1"/>
  <c r="N9" i="1" s="1"/>
  <c r="O9" i="1" s="1"/>
  <c r="M10" i="1"/>
  <c r="N10" i="1" s="1"/>
  <c r="O10" i="1" s="1"/>
  <c r="N62" i="1" l="1"/>
  <c r="N61" i="1" s="1"/>
  <c r="M12" i="1"/>
  <c r="N12" i="1" s="1"/>
  <c r="O12" i="1" s="1"/>
  <c r="O65" i="1"/>
  <c r="O62" i="1"/>
</calcChain>
</file>

<file path=xl/sharedStrings.xml><?xml version="1.0" encoding="utf-8"?>
<sst xmlns="http://schemas.openxmlformats.org/spreadsheetml/2006/main" count="77" uniqueCount="64">
  <si>
    <t>Сравнение статей бюджета</t>
  </si>
  <si>
    <t>план</t>
  </si>
  <si>
    <t>факт</t>
  </si>
  <si>
    <t>выручка</t>
  </si>
  <si>
    <t>переменные расходы</t>
  </si>
  <si>
    <t>на единицу</t>
  </si>
  <si>
    <t>постоянные расходы</t>
  </si>
  <si>
    <t>прибыль</t>
  </si>
  <si>
    <t>на объем</t>
  </si>
  <si>
    <t>отклонения</t>
  </si>
  <si>
    <t>+ / –</t>
  </si>
  <si>
    <t>%%</t>
  </si>
  <si>
    <t>оценка</t>
  </si>
  <si>
    <t>плановая прибыль</t>
  </si>
  <si>
    <t>фактическая прибыль</t>
  </si>
  <si>
    <t>цена</t>
  </si>
  <si>
    <t>объем</t>
  </si>
  <si>
    <t>avc</t>
  </si>
  <si>
    <t>fc</t>
  </si>
  <si>
    <t>План-факт анализ Бюджета доходов и расходов (БДР)</t>
  </si>
  <si>
    <t>объем (штук)</t>
  </si>
  <si>
    <t>переменные расходы на единицу</t>
  </si>
  <si>
    <t>постоянные расходы, общая сумма</t>
  </si>
  <si>
    <t>Вводить данные здесь!</t>
  </si>
  <si>
    <t>перем расх</t>
  </si>
  <si>
    <t>пост расх</t>
  </si>
  <si>
    <t>-</t>
  </si>
  <si>
    <t>+</t>
  </si>
  <si>
    <t>Точка безубыточности</t>
  </si>
  <si>
    <t>фон1</t>
  </si>
  <si>
    <t>база</t>
  </si>
  <si>
    <t xml:space="preserve"> </t>
  </si>
  <si>
    <t>факторы, влияющие на прибыль (% от плана)</t>
  </si>
  <si>
    <t>х 1000 ₽</t>
  </si>
  <si>
    <t>точка безубыт</t>
  </si>
  <si>
    <t>нейтраль</t>
  </si>
  <si>
    <t>план продаж</t>
  </si>
  <si>
    <t>пусто</t>
  </si>
  <si>
    <t>максимум</t>
  </si>
  <si>
    <t>стрелка</t>
  </si>
  <si>
    <t>пусто 2</t>
  </si>
  <si>
    <t>безубыточная выручка</t>
  </si>
  <si>
    <t>запас прочности</t>
  </si>
  <si>
    <r>
      <t xml:space="preserve">Вспомогательные расчетные таблицы </t>
    </r>
    <r>
      <rPr>
        <sz val="11"/>
        <color rgb="FFFF0000"/>
        <rFont val="Calibri"/>
        <family val="2"/>
        <charset val="204"/>
        <scheme val="minor"/>
      </rPr>
      <t>(здесь ничего не менять)</t>
    </r>
  </si>
  <si>
    <t>Исполнитель</t>
  </si>
  <si>
    <t>Название отчета</t>
  </si>
  <si>
    <t>Размерность</t>
  </si>
  <si>
    <t>Факторный анализ выполнения плана по прибыли</t>
  </si>
  <si>
    <t>Салостей Станислав | +7-952-949-1797 | SalosteySV@gmail.com | www.vk.com/finalytics</t>
  </si>
  <si>
    <t>Файл подготовлен руководителем</t>
  </si>
  <si>
    <t>Консультационной группы Finalytics.PRO</t>
  </si>
  <si>
    <t>Салостей Станиславом</t>
  </si>
  <si>
    <t>Finalytics.PRO занимается созданием интерактивных</t>
  </si>
  <si>
    <t>аналитических отчетов для финансистов и</t>
  </si>
  <si>
    <t>руководителей на платформе Power BI.</t>
  </si>
  <si>
    <t xml:space="preserve">Преимущество таких отчетов: </t>
  </si>
  <si>
    <t>наглядность, доступность, всегда онлайн.</t>
  </si>
  <si>
    <t>Мы таже проводим корпоративное обучение</t>
  </si>
  <si>
    <t>работе с Excel и Power BI.</t>
  </si>
  <si>
    <t>По всем вопросам обращайтесь:</t>
  </si>
  <si>
    <t>+7 913 388 7176</t>
  </si>
  <si>
    <t>www.finalytics.pro</t>
  </si>
  <si>
    <t>SalosteySV@finalytics.pro</t>
  </si>
  <si>
    <t>www.vk.com/finalytics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</si>
</sst>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__;\-#,##0__;\-__"/>
    <numFmt numFmtId="165" formatCode="#,##0.0__;\-#,##0.0__;\-__"/>
    <numFmt numFmtId="166" formatCode="\+#,##0__;\-#,##0__;\-__"/>
    <numFmt numFmtId="167" formatCode="0%__"/>
    <numFmt numFmtId="168" formatCode="\+#,##0;\-#,##0;0"/>
    <numFmt numFmtId="169" formatCode="\↑0%;\↓0%"/>
    <numFmt numFmtId="170" formatCode="#,##0;\-#,##0;"/>
    <numFmt numFmtId="171" formatCode="\-#,##0;\-#,##0;"/>
    <numFmt numFmtId="172" formatCode="#,##0.0"/>
    <numFmt numFmtId="173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0"/>
      <color theme="3" tint="-0.499984740745262"/>
      <name val="Calibri"/>
      <family val="2"/>
      <charset val="204"/>
      <scheme val="minor"/>
    </font>
    <font>
      <sz val="10"/>
      <color theme="3" tint="-0.49998474074526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5" xfId="0" applyFont="1" applyBorder="1"/>
    <xf numFmtId="9" fontId="0" fillId="0" borderId="5" xfId="1" applyFont="1" applyBorder="1"/>
    <xf numFmtId="0" fontId="2" fillId="0" borderId="0" xfId="0" applyFont="1" applyBorder="1"/>
    <xf numFmtId="169" fontId="0" fillId="0" borderId="0" xfId="1" applyNumberFormat="1" applyFont="1" applyBorder="1"/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0" fontId="0" fillId="0" borderId="20" xfId="0" applyFont="1" applyBorder="1"/>
    <xf numFmtId="172" fontId="0" fillId="0" borderId="24" xfId="0" applyNumberFormat="1" applyFont="1" applyBorder="1"/>
    <xf numFmtId="172" fontId="0" fillId="0" borderId="25" xfId="0" applyNumberFormat="1" applyFont="1" applyBorder="1"/>
    <xf numFmtId="0" fontId="0" fillId="0" borderId="21" xfId="0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0" fontId="0" fillId="0" borderId="0" xfId="0" quotePrefix="1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10" xfId="0" applyFont="1" applyBorder="1"/>
    <xf numFmtId="165" fontId="0" fillId="0" borderId="0" xfId="0" applyNumberFormat="1" applyFont="1" applyBorder="1"/>
    <xf numFmtId="164" fontId="0" fillId="0" borderId="0" xfId="0" applyNumberFormat="1" applyFont="1" applyBorder="1"/>
    <xf numFmtId="171" fontId="0" fillId="2" borderId="0" xfId="0" applyNumberFormat="1" applyFont="1" applyFill="1" applyBorder="1"/>
    <xf numFmtId="170" fontId="0" fillId="2" borderId="0" xfId="0" applyNumberFormat="1" applyFont="1" applyFill="1" applyBorder="1"/>
    <xf numFmtId="164" fontId="0" fillId="0" borderId="5" xfId="0" applyNumberFormat="1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13" xfId="0" applyFont="1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/>
    <xf numFmtId="171" fontId="0" fillId="2" borderId="5" xfId="0" applyNumberFormat="1" applyFont="1" applyFill="1" applyBorder="1"/>
    <xf numFmtId="170" fontId="0" fillId="2" borderId="5" xfId="0" applyNumberFormat="1" applyFont="1" applyFill="1" applyBorder="1"/>
    <xf numFmtId="0" fontId="3" fillId="3" borderId="0" xfId="0" applyFont="1" applyFill="1" applyAlignment="1">
      <alignment horizontal="right"/>
    </xf>
    <xf numFmtId="0" fontId="0" fillId="4" borderId="0" xfId="0" applyFont="1" applyFill="1" applyBorder="1"/>
    <xf numFmtId="9" fontId="0" fillId="0" borderId="0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23" xfId="0" applyFont="1" applyBorder="1"/>
    <xf numFmtId="0" fontId="0" fillId="0" borderId="25" xfId="0" applyFont="1" applyBorder="1"/>
    <xf numFmtId="0" fontId="0" fillId="0" borderId="27" xfId="0" applyFont="1" applyBorder="1"/>
    <xf numFmtId="3" fontId="0" fillId="5" borderId="0" xfId="0" applyNumberFormat="1" applyFont="1" applyFill="1" applyBorder="1"/>
    <xf numFmtId="0" fontId="0" fillId="5" borderId="0" xfId="0" applyFont="1" applyFill="1" applyBorder="1"/>
    <xf numFmtId="173" fontId="0" fillId="5" borderId="0" xfId="0" applyNumberFormat="1" applyFont="1" applyFill="1" applyBorder="1"/>
    <xf numFmtId="3" fontId="13" fillId="0" borderId="0" xfId="0" applyNumberFormat="1" applyFont="1" applyBorder="1"/>
    <xf numFmtId="9" fontId="0" fillId="0" borderId="0" xfId="1" applyFont="1" applyBorder="1"/>
    <xf numFmtId="164" fontId="0" fillId="6" borderId="0" xfId="0" applyNumberFormat="1" applyFont="1" applyFill="1" applyBorder="1"/>
    <xf numFmtId="164" fontId="0" fillId="6" borderId="5" xfId="0" applyNumberFormat="1" applyFont="1" applyFill="1" applyBorder="1"/>
    <xf numFmtId="165" fontId="0" fillId="6" borderId="0" xfId="0" applyNumberFormat="1" applyFont="1" applyFill="1" applyBorder="1"/>
    <xf numFmtId="165" fontId="0" fillId="6" borderId="5" xfId="0" applyNumberFormat="1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9" fontId="8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indent="3"/>
    </xf>
    <xf numFmtId="0" fontId="16" fillId="0" borderId="0" xfId="0" applyFont="1" applyFill="1" applyBorder="1"/>
    <xf numFmtId="3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0" fillId="0" borderId="0" xfId="0" applyFont="1" applyFill="1"/>
    <xf numFmtId="0" fontId="0" fillId="0" borderId="28" xfId="0" applyFont="1" applyFill="1" applyBorder="1"/>
    <xf numFmtId="0" fontId="0" fillId="0" borderId="29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3" borderId="2" xfId="0" applyFont="1" applyFill="1" applyBorder="1"/>
    <xf numFmtId="165" fontId="22" fillId="3" borderId="2" xfId="0" applyNumberFormat="1" applyFont="1" applyFill="1" applyBorder="1"/>
    <xf numFmtId="164" fontId="22" fillId="3" borderId="2" xfId="0" applyNumberFormat="1" applyFont="1" applyFill="1" applyBorder="1"/>
    <xf numFmtId="173" fontId="22" fillId="3" borderId="2" xfId="0" applyNumberFormat="1" applyFont="1" applyFill="1" applyBorder="1"/>
    <xf numFmtId="173" fontId="22" fillId="4" borderId="2" xfId="0" applyNumberFormat="1" applyFont="1" applyFill="1" applyBorder="1"/>
    <xf numFmtId="164" fontId="21" fillId="3" borderId="2" xfId="0" applyNumberFormat="1" applyFont="1" applyFill="1" applyBorder="1"/>
    <xf numFmtId="166" fontId="22" fillId="3" borderId="2" xfId="0" applyNumberFormat="1" applyFont="1" applyFill="1" applyBorder="1"/>
    <xf numFmtId="167" fontId="22" fillId="4" borderId="2" xfId="1" applyNumberFormat="1" applyFont="1" applyFill="1" applyBorder="1"/>
    <xf numFmtId="164" fontId="18" fillId="0" borderId="2" xfId="0" applyNumberFormat="1" applyFont="1" applyFill="1" applyBorder="1" applyAlignment="1">
      <alignment horizontal="center"/>
    </xf>
    <xf numFmtId="0" fontId="22" fillId="3" borderId="3" xfId="0" applyFont="1" applyFill="1" applyBorder="1"/>
    <xf numFmtId="165" fontId="22" fillId="3" borderId="3" xfId="0" applyNumberFormat="1" applyFont="1" applyFill="1" applyBorder="1"/>
    <xf numFmtId="164" fontId="22" fillId="3" borderId="3" xfId="0" applyNumberFormat="1" applyFont="1" applyFill="1" applyBorder="1"/>
    <xf numFmtId="164" fontId="21" fillId="3" borderId="3" xfId="0" applyNumberFormat="1" applyFont="1" applyFill="1" applyBorder="1"/>
    <xf numFmtId="166" fontId="22" fillId="3" borderId="3" xfId="0" applyNumberFormat="1" applyFont="1" applyFill="1" applyBorder="1"/>
    <xf numFmtId="164" fontId="18" fillId="0" borderId="3" xfId="0" applyNumberFormat="1" applyFont="1" applyFill="1" applyBorder="1" applyAlignment="1">
      <alignment horizontal="center"/>
    </xf>
    <xf numFmtId="0" fontId="21" fillId="3" borderId="4" xfId="0" applyFont="1" applyFill="1" applyBorder="1"/>
    <xf numFmtId="165" fontId="21" fillId="3" borderId="4" xfId="0" applyNumberFormat="1" applyFont="1" applyFill="1" applyBorder="1"/>
    <xf numFmtId="164" fontId="21" fillId="3" borderId="4" xfId="0" applyNumberFormat="1" applyFont="1" applyFill="1" applyBorder="1"/>
    <xf numFmtId="173" fontId="21" fillId="3" borderId="0" xfId="0" applyNumberFormat="1" applyFont="1" applyFill="1" applyBorder="1"/>
    <xf numFmtId="173" fontId="21" fillId="4" borderId="0" xfId="0" applyNumberFormat="1" applyFont="1" applyFill="1" applyBorder="1"/>
    <xf numFmtId="166" fontId="21" fillId="3" borderId="4" xfId="0" applyNumberFormat="1" applyFont="1" applyFill="1" applyBorder="1"/>
    <xf numFmtId="167" fontId="21" fillId="4" borderId="0" xfId="1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20" fillId="2" borderId="32" xfId="0" applyFont="1" applyFill="1" applyBorder="1"/>
    <xf numFmtId="0" fontId="0" fillId="2" borderId="32" xfId="0" applyFont="1" applyFill="1" applyBorder="1"/>
    <xf numFmtId="0" fontId="20" fillId="2" borderId="33" xfId="0" applyFont="1" applyFill="1" applyBorder="1" applyAlignment="1">
      <alignment horizontal="left" indent="2"/>
    </xf>
    <xf numFmtId="0" fontId="0" fillId="2" borderId="33" xfId="0" applyFont="1" applyFill="1" applyBorder="1"/>
    <xf numFmtId="0" fontId="20" fillId="2" borderId="33" xfId="0" applyFont="1" applyFill="1" applyBorder="1"/>
    <xf numFmtId="0" fontId="6" fillId="7" borderId="0" xfId="0" applyFont="1" applyFill="1" applyBorder="1"/>
    <xf numFmtId="0" fontId="12" fillId="7" borderId="0" xfId="0" applyFont="1" applyFill="1" applyBorder="1"/>
    <xf numFmtId="0" fontId="0" fillId="7" borderId="0" xfId="0" applyFont="1" applyFill="1" applyBorder="1"/>
    <xf numFmtId="0" fontId="7" fillId="7" borderId="0" xfId="0" applyFont="1" applyFill="1" applyBorder="1" applyAlignment="1">
      <alignment wrapText="1"/>
    </xf>
    <xf numFmtId="0" fontId="7" fillId="7" borderId="0" xfId="0" quotePrefix="1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1" fillId="8" borderId="0" xfId="0" applyFont="1" applyFill="1"/>
    <xf numFmtId="0" fontId="1" fillId="9" borderId="0" xfId="0" applyFont="1" applyFill="1"/>
    <xf numFmtId="0" fontId="1" fillId="8" borderId="0" xfId="0" applyFont="1" applyFill="1" applyAlignment="1">
      <alignment horizontal="left" indent="1"/>
    </xf>
    <xf numFmtId="0" fontId="0" fillId="8" borderId="0" xfId="0" applyFont="1" applyFill="1" applyAlignment="1">
      <alignment horizontal="left" indent="1"/>
    </xf>
    <xf numFmtId="0" fontId="1" fillId="10" borderId="0" xfId="0" applyFont="1" applyFill="1"/>
    <xf numFmtId="49" fontId="1" fillId="8" borderId="35" xfId="0" quotePrefix="1" applyNumberFormat="1" applyFont="1" applyFill="1" applyBorder="1" applyAlignment="1">
      <alignment horizontal="left" indent="1"/>
    </xf>
    <xf numFmtId="0" fontId="15" fillId="8" borderId="0" xfId="2" applyFont="1" applyFill="1" applyAlignment="1">
      <alignment horizontal="left" indent="1"/>
    </xf>
    <xf numFmtId="0" fontId="15" fillId="8" borderId="35" xfId="2" applyFont="1" applyFill="1" applyBorder="1" applyAlignment="1">
      <alignment horizontal="left" indent="1"/>
    </xf>
    <xf numFmtId="0" fontId="1" fillId="0" borderId="0" xfId="0" applyFont="1"/>
    <xf numFmtId="0" fontId="19" fillId="0" borderId="34" xfId="2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325232097935905E-2"/>
          <c:y val="0.1212495768387102"/>
          <c:w val="0.8077108210118209"/>
          <c:h val="0.878750423161289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Отчет!$H$8:$H$12</c:f>
              <c:numCache>
                <c:formatCode>#\ ##0_ ;\-#\ ##0\ </c:formatCode>
                <c:ptCount val="5"/>
                <c:pt idx="0">
                  <c:v>4120</c:v>
                </c:pt>
                <c:pt idx="1">
                  <c:v>23072</c:v>
                </c:pt>
                <c:pt idx="2">
                  <c:v>12360</c:v>
                </c:pt>
                <c:pt idx="3">
                  <c:v>5000</c:v>
                </c:pt>
                <c:pt idx="4">
                  <c:v>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6-42A9-9C4F-E3A5913F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424661600"/>
        <c:axId val="-1424664320"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tx2"/>
            </a:solidFill>
          </c:spPr>
          <c:invertIfNegative val="0"/>
          <c:val>
            <c:numRef>
              <c:f>Отчет!$I$8:$I$12</c:f>
              <c:numCache>
                <c:formatCode>#\ ##0_ ;\-#\ ##0\ </c:formatCode>
                <c:ptCount val="5"/>
                <c:pt idx="0">
                  <c:v>4500</c:v>
                </c:pt>
                <c:pt idx="1">
                  <c:v>21600</c:v>
                </c:pt>
                <c:pt idx="2">
                  <c:v>14400</c:v>
                </c:pt>
                <c:pt idx="3">
                  <c:v>3000</c:v>
                </c:pt>
                <c:pt idx="4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6-42A9-9C4F-E3A5913F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-1424660512"/>
        <c:axId val="-1424661056"/>
      </c:barChart>
      <c:catAx>
        <c:axId val="-1424661600"/>
        <c:scaling>
          <c:orientation val="maxMin"/>
        </c:scaling>
        <c:delete val="0"/>
        <c:axPos val="l"/>
        <c:majorTickMark val="none"/>
        <c:minorTickMark val="none"/>
        <c:tickLblPos val="none"/>
        <c:crossAx val="-1424664320"/>
        <c:crosses val="autoZero"/>
        <c:auto val="1"/>
        <c:lblAlgn val="ctr"/>
        <c:lblOffset val="1"/>
        <c:noMultiLvlLbl val="0"/>
      </c:catAx>
      <c:valAx>
        <c:axId val="-142466432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\ ##0_ ;\-#\ ##0\ " sourceLinked="1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ru-RU"/>
          </a:p>
        </c:txPr>
        <c:crossAx val="-1424661600"/>
        <c:crosses val="autoZero"/>
        <c:crossBetween val="between"/>
      </c:valAx>
      <c:valAx>
        <c:axId val="-1424661056"/>
        <c:scaling>
          <c:orientation val="minMax"/>
        </c:scaling>
        <c:delete val="1"/>
        <c:axPos val="t"/>
        <c:numFmt formatCode="#\ ##0_ ;\-#\ ##0\ " sourceLinked="1"/>
        <c:majorTickMark val="out"/>
        <c:minorTickMark val="none"/>
        <c:tickLblPos val="nextTo"/>
        <c:crossAx val="-1424660512"/>
        <c:crosses val="autoZero"/>
        <c:crossBetween val="between"/>
      </c:valAx>
      <c:catAx>
        <c:axId val="-1424660512"/>
        <c:scaling>
          <c:orientation val="maxMin"/>
        </c:scaling>
        <c:delete val="1"/>
        <c:axPos val="l"/>
        <c:majorTickMark val="out"/>
        <c:minorTickMark val="none"/>
        <c:tickLblPos val="nextTo"/>
        <c:crossAx val="-142466105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408668982896"/>
          <c:y val="6.0857538035961271E-2"/>
          <c:w val="0.88133922284104727"/>
          <c:h val="0.660363874970174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Отчет!$H$59</c:f>
              <c:strCache>
                <c:ptCount val="1"/>
                <c:pt idx="0">
                  <c:v>база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C-4943-94A0-DE8F488C08F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7C-4943-94A0-DE8F488C08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7C-4943-94A0-DE8F488C08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7C-4943-94A0-DE8F488C08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7C-4943-94A0-DE8F488C0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Отчет!$C$60:$G$65</c:f>
              <c:multiLvlStrCache>
                <c:ptCount val="6"/>
                <c:lvl>
                  <c:pt idx="0">
                    <c:v>плановая прибыль_x000d_100%</c:v>
                  </c:pt>
                  <c:pt idx="1">
                    <c:v>объем_x000d_+988_x000d_↑17%</c:v>
                  </c:pt>
                  <c:pt idx="2">
                    <c:v>цена_x000d_-3 600_x000d_↓63%</c:v>
                  </c:pt>
                  <c:pt idx="3">
                    <c:v>перем расх_x000d_-900_x000d_↓16%</c:v>
                  </c:pt>
                  <c:pt idx="4">
                    <c:v>пост расх_x000d_+2 000_x000d_↑35%</c:v>
                  </c:pt>
                  <c:pt idx="5">
                    <c:v>фактическая прибыль_x000d_74%</c:v>
                  </c:pt>
                </c:lvl>
                <c:lvl>
                  <c:pt idx="0">
                    <c:v> </c:v>
                  </c:pt>
                  <c:pt idx="1">
                    <c:v>факторы, влияющие на прибыль (% от плана)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Отчет!$H$60:$H$65</c:f>
              <c:numCache>
                <c:formatCode>#,##0</c:formatCode>
                <c:ptCount val="6"/>
                <c:pt idx="0">
                  <c:v>5711.9999999999982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4199.9999999999982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7C-4943-94A0-DE8F488C0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-1424658880"/>
        <c:axId val="-1424671392"/>
      </c:barChart>
      <c:barChart>
        <c:barDir val="col"/>
        <c:grouping val="percentStacked"/>
        <c:varyColors val="0"/>
        <c:ser>
          <c:idx val="3"/>
          <c:order val="3"/>
          <c:tx>
            <c:strRef>
              <c:f>Отчет!$K$59</c:f>
              <c:strCache>
                <c:ptCount val="1"/>
                <c:pt idx="0">
                  <c:v>фон1</c:v>
                </c:pt>
              </c:strCache>
            </c:strRef>
          </c:tx>
          <c:spPr>
            <a:solidFill>
              <a:schemeClr val="bg1">
                <a:alpha val="4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Отчет!$C$60:$G$65</c:f>
              <c:multiLvlStrCache>
                <c:ptCount val="6"/>
                <c:lvl>
                  <c:pt idx="0">
                    <c:v>плановая прибыль_x000d_100%</c:v>
                  </c:pt>
                  <c:pt idx="1">
                    <c:v>объем_x000d_+988_x000d_↑17%</c:v>
                  </c:pt>
                  <c:pt idx="2">
                    <c:v>цена_x000d_-3 600_x000d_↓63%</c:v>
                  </c:pt>
                  <c:pt idx="3">
                    <c:v>перем расх_x000d_-900_x000d_↓16%</c:v>
                  </c:pt>
                  <c:pt idx="4">
                    <c:v>пост расх_x000d_+2 000_x000d_↑35%</c:v>
                  </c:pt>
                  <c:pt idx="5">
                    <c:v>фактическая прибыль_x000d_74%</c:v>
                  </c:pt>
                </c:lvl>
                <c:lvl>
                  <c:pt idx="0">
                    <c:v> </c:v>
                  </c:pt>
                  <c:pt idx="1">
                    <c:v>факторы, влияющие на прибыль (% от плана)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Отчет!$K$60:$K$65</c:f>
              <c:numCache>
                <c:formatCode>0%</c:formatCode>
                <c:ptCount val="6"/>
                <c:pt idx="0" formatCode="#,##0">
                  <c:v>#N/A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 formatCode="#,##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7C-4943-94A0-DE8F488C0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424674112"/>
        <c:axId val="-1424658336"/>
      </c:barChart>
      <c:lineChart>
        <c:grouping val="standard"/>
        <c:varyColors val="0"/>
        <c:ser>
          <c:idx val="1"/>
          <c:order val="1"/>
          <c:tx>
            <c:strRef>
              <c:f>Отчет!$I$59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Отчет!$C$60:$G$65</c:f>
              <c:multiLvlStrCache>
                <c:ptCount val="6"/>
                <c:lvl>
                  <c:pt idx="0">
                    <c:v>плановая прибыль_x000d_100%</c:v>
                  </c:pt>
                  <c:pt idx="1">
                    <c:v>объем_x000d_+988_x000d_↑17%</c:v>
                  </c:pt>
                  <c:pt idx="2">
                    <c:v>цена_x000d_-3 600_x000d_↓63%</c:v>
                  </c:pt>
                  <c:pt idx="3">
                    <c:v>перем расх_x000d_-900_x000d_↓16%</c:v>
                  </c:pt>
                  <c:pt idx="4">
                    <c:v>пост расх_x000d_+2 000_x000d_↑35%</c:v>
                  </c:pt>
                  <c:pt idx="5">
                    <c:v>фактическая прибыль_x000d_74%</c:v>
                  </c:pt>
                </c:lvl>
                <c:lvl>
                  <c:pt idx="0">
                    <c:v> </c:v>
                  </c:pt>
                  <c:pt idx="1">
                    <c:v>факторы, влияющие на прибыль (% от плана)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Отчет!$I$60:$I$65</c:f>
              <c:numCache>
                <c:formatCode>#,##0</c:formatCode>
                <c:ptCount val="6"/>
                <c:pt idx="0">
                  <c:v>#N/A</c:v>
                </c:pt>
                <c:pt idx="1">
                  <c:v>5711.9999999999982</c:v>
                </c:pt>
                <c:pt idx="2">
                  <c:v>6699.9999999999982</c:v>
                </c:pt>
                <c:pt idx="3">
                  <c:v>3099.9999999999991</c:v>
                </c:pt>
                <c:pt idx="4">
                  <c:v>2199.9999999999982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7C-4943-94A0-DE8F488C08FF}"/>
            </c:ext>
          </c:extLst>
        </c:ser>
        <c:ser>
          <c:idx val="2"/>
          <c:order val="2"/>
          <c:tx>
            <c:strRef>
              <c:f>Отчет!$J$59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Отчет!$C$60:$G$65</c:f>
              <c:multiLvlStrCache>
                <c:ptCount val="6"/>
                <c:lvl>
                  <c:pt idx="0">
                    <c:v>плановая прибыль_x000d_100%</c:v>
                  </c:pt>
                  <c:pt idx="1">
                    <c:v>объем_x000d_+988_x000d_↑17%</c:v>
                  </c:pt>
                  <c:pt idx="2">
                    <c:v>цена_x000d_-3 600_x000d_↓63%</c:v>
                  </c:pt>
                  <c:pt idx="3">
                    <c:v>перем расх_x000d_-900_x000d_↓16%</c:v>
                  </c:pt>
                  <c:pt idx="4">
                    <c:v>пост расх_x000d_+2 000_x000d_↑35%</c:v>
                  </c:pt>
                  <c:pt idx="5">
                    <c:v>фактическая прибыль_x000d_74%</c:v>
                  </c:pt>
                </c:lvl>
                <c:lvl>
                  <c:pt idx="0">
                    <c:v> </c:v>
                  </c:pt>
                  <c:pt idx="1">
                    <c:v>факторы, влияющие на прибыль (% от плана)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Отчет!$J$60:$J$65</c:f>
              <c:numCache>
                <c:formatCode>#,##0</c:formatCode>
                <c:ptCount val="6"/>
                <c:pt idx="0">
                  <c:v>#N/A</c:v>
                </c:pt>
                <c:pt idx="1">
                  <c:v>6699.9999999999982</c:v>
                </c:pt>
                <c:pt idx="2">
                  <c:v>3099.9999999999991</c:v>
                </c:pt>
                <c:pt idx="3">
                  <c:v>2199.9999999999982</c:v>
                </c:pt>
                <c:pt idx="4">
                  <c:v>4199.9999999999982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7C-4943-94A0-DE8F488C0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2"/>
          <c:upBars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upBars>
          <c:downBars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downBars>
        </c:upDownBars>
        <c:marker val="1"/>
        <c:smooth val="0"/>
        <c:axId val="-1424658880"/>
        <c:axId val="-1424671392"/>
      </c:lineChart>
      <c:catAx>
        <c:axId val="-14246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4671392"/>
        <c:crosses val="autoZero"/>
        <c:auto val="1"/>
        <c:lblAlgn val="ctr"/>
        <c:lblOffset val="0"/>
        <c:noMultiLvlLbl val="0"/>
      </c:catAx>
      <c:valAx>
        <c:axId val="-142467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4658880"/>
        <c:crosses val="autoZero"/>
        <c:crossBetween val="between"/>
      </c:valAx>
      <c:valAx>
        <c:axId val="-1424658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4674112"/>
        <c:crosses val="max"/>
        <c:crossBetween val="between"/>
      </c:valAx>
      <c:catAx>
        <c:axId val="-142467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24658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04950039139852E-2"/>
          <c:y val="0.11120820756537614"/>
          <c:w val="0.69105051342266421"/>
          <c:h val="0.88516561734864074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D6-465D-BF13-23E6DFD001EA}"/>
              </c:ext>
            </c:extLst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D6-465D-BF13-23E6DFD001EA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D6-465D-BF13-23E6DFD001EA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D6-465D-BF13-23E6DFD001EA}"/>
              </c:ext>
            </c:extLst>
          </c:dPt>
          <c:val>
            <c:numRef>
              <c:f>Отчет!$N$60:$N$63</c:f>
              <c:numCache>
                <c:formatCode>#,##0</c:formatCode>
                <c:ptCount val="4"/>
                <c:pt idx="0">
                  <c:v>9000.0000000000018</c:v>
                </c:pt>
                <c:pt idx="1">
                  <c:v>14071.999999999998</c:v>
                </c:pt>
                <c:pt idx="2">
                  <c:v>928</c:v>
                </c:pt>
                <c:pt idx="3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D6-465D-BF13-23E6DFD0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pieChart>
        <c:varyColors val="1"/>
        <c:ser>
          <c:idx val="1"/>
          <c:order val="1"/>
          <c:spPr>
            <a:noFill/>
            <a:ln>
              <a:noFill/>
            </a:ln>
          </c:spPr>
          <c:explosion val="2"/>
          <c:dPt>
            <c:idx val="0"/>
            <c:bubble3D val="0"/>
            <c:explosion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DD6-465D-BF13-23E6DFD001EA}"/>
              </c:ext>
            </c:extLst>
          </c:dPt>
          <c:dPt>
            <c:idx val="1"/>
            <c:bubble3D val="0"/>
            <c:spPr>
              <a:noFill/>
              <a:ln w="28575"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DD6-465D-BF13-23E6DFD001EA}"/>
              </c:ext>
            </c:extLst>
          </c:dPt>
          <c:dPt>
            <c:idx val="2"/>
            <c:bubble3D val="0"/>
            <c:explosion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DD6-465D-BF13-23E6DFD001EA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DD6-465D-BF13-23E6DFD001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D6-465D-BF13-23E6DFD001EA}"/>
                </c:ext>
              </c:extLst>
            </c:dLbl>
            <c:dLbl>
              <c:idx val="1"/>
              <c:tx>
                <c:strRef>
                  <c:f>Отчет!$T$60</c:f>
                  <c:strCache>
                    <c:ptCount val="1"/>
                    <c:pt idx="0">
                      <c:v>факт_x000d_21 600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{C945ED34-6B3B-46DB-B062-EAA26A4B9076}</c15:txfldGUID>
                      <c15:f>Отчет!$T$60</c15:f>
                      <c15:dlblFieldTableCache>
                        <c:ptCount val="1"/>
                        <c:pt idx="0">
                          <c:v>факт_x000d_21 600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DD6-465D-BF13-23E6DFD001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D6-465D-BF13-23E6DFD00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Отчет!$O$60:$O$63</c:f>
              <c:numCache>
                <c:formatCode>General</c:formatCode>
                <c:ptCount val="4"/>
                <c:pt idx="0" formatCode="#\ ##0_ ;\-#\ ##0\ ">
                  <c:v>21600</c:v>
                </c:pt>
                <c:pt idx="1">
                  <c:v>0</c:v>
                </c:pt>
                <c:pt idx="2" formatCode="#,##0">
                  <c:v>26400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DD6-465D-BF13-23E6DFD0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ffUHCj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inalytics.pro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581027</xdr:colOff>
      <xdr:row>5</xdr:row>
      <xdr:rowOff>123825</xdr:rowOff>
    </xdr:from>
    <xdr:to>
      <xdr:col>12</xdr:col>
      <xdr:colOff>47625</xdr:colOff>
      <xdr:row>12</xdr:row>
      <xdr:rowOff>5025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76201</xdr:colOff>
      <xdr:row>14</xdr:row>
      <xdr:rowOff>190500</xdr:rowOff>
    </xdr:from>
    <xdr:to>
      <xdr:col>16</xdr:col>
      <xdr:colOff>57150</xdr:colOff>
      <xdr:row>28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268286</xdr:colOff>
      <xdr:row>15</xdr:row>
      <xdr:rowOff>103184</xdr:rowOff>
    </xdr:from>
    <xdr:to>
      <xdr:col>7</xdr:col>
      <xdr:colOff>573084</xdr:colOff>
      <xdr:row>29</xdr:row>
      <xdr:rowOff>17460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44823</xdr:colOff>
      <xdr:row>25</xdr:row>
      <xdr:rowOff>22412</xdr:rowOff>
    </xdr:from>
    <xdr:to>
      <xdr:col>3</xdr:col>
      <xdr:colOff>190500</xdr:colOff>
      <xdr:row>25</xdr:row>
      <xdr:rowOff>179294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46529" y="4426324"/>
          <a:ext cx="145677" cy="15688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33617</xdr:colOff>
      <xdr:row>27</xdr:row>
      <xdr:rowOff>22413</xdr:rowOff>
    </xdr:from>
    <xdr:to>
      <xdr:col>3</xdr:col>
      <xdr:colOff>179294</xdr:colOff>
      <xdr:row>27</xdr:row>
      <xdr:rowOff>179295</xdr:rowOff>
    </xdr:to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35323" y="4807325"/>
          <a:ext cx="145677" cy="15688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0.37694</cdr:x>
      <cdr:y>0.49666</cdr:y>
    </cdr:from>
    <cdr:to>
      <cdr:x>0.47232</cdr:x>
      <cdr:y>0.6134</cdr:y>
    </cdr:to>
    <cdr:sp macro="" textlink="">
      <cdr:nvSpPr>
        <cdr:cNvPr id="2" name="Овал 1"/>
        <cdr:cNvSpPr/>
      </cdr:nvSpPr>
      <cdr:spPr>
        <a:xfrm xmlns:a="http://schemas.openxmlformats.org/drawingml/2006/main">
          <a:off x="1138127" y="1225248"/>
          <a:ext cx="288000" cy="288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0.05263</cdr:x>
      <cdr:y>0.54157</cdr:y>
    </cdr:from>
    <cdr:to>
      <cdr:x>0.14386</cdr:x>
      <cdr:y>0.66292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2875" y="1147762"/>
          <a:ext cx="247650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000"/>
            <a:t>0</a:t>
          </a:r>
        </a:p>
      </cdr:txBody>
    </cdr:sp>
  </cdr:relSizeAnchor>
  <cdr:relSizeAnchor xmlns:cdr="http://schemas.openxmlformats.org/drawingml/2006/chartDrawing">
    <cdr:from>
      <cdr:x>0.25263</cdr:x>
      <cdr:y>0.01156</cdr:y>
    </cdr:from>
    <cdr:to>
      <cdr:x>0.61754</cdr:x>
      <cdr:y>0.12617</cdr:y>
    </cdr:to>
    <cdr:sp macro="" textlink="Отчет!$O$65">
      <cdr:nvSpPr>
        <cdr:cNvPr id="4" name="TextBox 3"/>
        <cdr:cNvSpPr txBox="1"/>
      </cdr:nvSpPr>
      <cdr:spPr>
        <a:xfrm xmlns:a="http://schemas.openxmlformats.org/drawingml/2006/main">
          <a:off x="750771" y="28575"/>
          <a:ext cx="1084446" cy="283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A205990-AD7B-4681-BD6F-756A625BF1D4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12 000</a:t>
          </a:fld>
          <a:endParaRPr lang="ru-RU" sz="800"/>
        </a:p>
      </cdr:txBody>
    </cdr:sp>
  </cdr:relSizeAnchor>
  <cdr:relSizeAnchor xmlns:cdr="http://schemas.openxmlformats.org/drawingml/2006/chartDrawing">
    <cdr:from>
      <cdr:x>0.64912</cdr:x>
      <cdr:y>0.53933</cdr:y>
    </cdr:from>
    <cdr:to>
      <cdr:x>1</cdr:x>
      <cdr:y>0.65393</cdr:y>
    </cdr:to>
    <cdr:sp macro="" textlink="Отчет!$N$65">
      <cdr:nvSpPr>
        <cdr:cNvPr id="5" name="TextBox 4"/>
        <cdr:cNvSpPr txBox="1"/>
      </cdr:nvSpPr>
      <cdr:spPr>
        <a:xfrm xmlns:a="http://schemas.openxmlformats.org/drawingml/2006/main">
          <a:off x="1762125" y="1143000"/>
          <a:ext cx="952500" cy="24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20A2890B-8AA7-4279-A003-4D11E5FEEFA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24 000</a:t>
          </a:fld>
          <a:endParaRPr lang="ru-RU" sz="600"/>
        </a:p>
      </cdr:txBody>
    </cdr:sp>
  </cdr:relSizeAnchor>
  <cdr:relSizeAnchor xmlns:cdr="http://schemas.openxmlformats.org/drawingml/2006/chartDrawing">
    <cdr:from>
      <cdr:x>0.42949</cdr:x>
      <cdr:y>0.10395</cdr:y>
    </cdr:from>
    <cdr:to>
      <cdr:x>0.42949</cdr:x>
      <cdr:y>0.13304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id="{F2816A2A-31C4-49A2-9514-A085D10A428A}"/>
            </a:ext>
          </a:extLst>
        </cdr:cNvPr>
        <cdr:cNvCxnSpPr/>
      </cdr:nvCxnSpPr>
      <cdr:spPr>
        <a:xfrm xmlns:a="http://schemas.openxmlformats.org/drawingml/2006/main" flipV="1">
          <a:off x="1279960" y="257222"/>
          <a:ext cx="0" cy="72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18</xdr:row>
      <xdr:rowOff>47625</xdr:rowOff>
    </xdr:from>
    <xdr:to>
      <xdr:col>6</xdr:col>
      <xdr:colOff>219076</xdr:colOff>
      <xdr:row>20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8567A8-A475-4C9F-BAFC-359F58AC6E9B}"/>
            </a:ext>
          </a:extLst>
        </xdr:cNvPr>
        <xdr:cNvSpPr txBox="1"/>
      </xdr:nvSpPr>
      <xdr:spPr>
        <a:xfrm>
          <a:off x="161926" y="3371850"/>
          <a:ext cx="3295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solidFill>
                <a:schemeClr val="bg1"/>
              </a:solidFill>
            </a:rPr>
            <a:t>Современные</a:t>
          </a:r>
          <a:r>
            <a:rPr lang="ru-RU" sz="1200" baseline="0">
              <a:solidFill>
                <a:schemeClr val="bg1"/>
              </a:solidFill>
            </a:rPr>
            <a:t> инструменты работы с большими объемами данных для финансистов</a:t>
          </a:r>
          <a:endParaRPr lang="ru-RU" sz="12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6</xdr:col>
      <xdr:colOff>266700</xdr:colOff>
      <xdr:row>20</xdr:row>
      <xdr:rowOff>85725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B43A6C09-2BD9-4AE8-A27F-0F361077E2A6}"/>
            </a:ext>
          </a:extLst>
        </xdr:cNvPr>
        <xdr:cNvCxnSpPr/>
      </xdr:nvCxnSpPr>
      <xdr:spPr>
        <a:xfrm>
          <a:off x="3505200" y="3429000"/>
          <a:ext cx="0" cy="3619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423279</xdr:colOff>
      <xdr:row>18</xdr:row>
      <xdr:rowOff>95250</xdr:rowOff>
    </xdr:from>
    <xdr:to>
      <xdr:col>9</xdr:col>
      <xdr:colOff>124734</xdr:colOff>
      <xdr:row>20</xdr:row>
      <xdr:rowOff>114300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A3C16-26B9-4154-960C-E49E79D248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7703" b="28290"/>
        <a:stretch/>
      </xdr:blipFill>
      <xdr:spPr>
        <a:xfrm>
          <a:off x="3661779" y="3419475"/>
          <a:ext cx="183505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122040</xdr:rowOff>
    </xdr:from>
    <xdr:to>
      <xdr:col>8</xdr:col>
      <xdr:colOff>861128</xdr:colOff>
      <xdr:row>17</xdr:row>
      <xdr:rowOff>85725</xdr:rowOff>
    </xdr:to>
    <xdr:pic>
      <xdr:nvPicPr>
        <xdr:cNvPr id="5" name="Рисунок 4">
          <a:hlinkClick xmlns:r="http://schemas.openxmlformats.org/officeDocument/2006/relationships" r:id="rId3" tooltip="Посмотреть пример интерактивного отчета на один лист"/>
          <a:extLst>
            <a:ext uri="{FF2B5EF4-FFF2-40B4-BE49-F238E27FC236}">
              <a16:creationId xmlns:a16="http://schemas.microsoft.com/office/drawing/2014/main" id="{38B18609-9209-495F-9047-4745A7D54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" y="207765"/>
          <a:ext cx="5175953" cy="3011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k.com/finalyti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" TargetMode="External"/><Relationship Id="rId2" Type="http://schemas.openxmlformats.org/officeDocument/2006/relationships/hyperlink" Target="http://www.vk.com/finalytics" TargetMode="External"/><Relationship Id="rId1" Type="http://schemas.openxmlformats.org/officeDocument/2006/relationships/hyperlink" Target="mailto:SalosteySV@finalytics.pro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V67"/>
  <sheetViews>
    <sheetView showGridLines="0" showRowColHeaders="0" tabSelected="1" zoomScaleNormal="100" workbookViewId="0">
      <selection activeCell="S7" sqref="S7"/>
    </sheetView>
  </sheetViews>
  <sheetFormatPr defaultColWidth="9.140625" defaultRowHeight="15" x14ac:dyDescent="0.25"/>
  <cols>
    <col min="1" max="1" width="4.28515625" style="5" customWidth="1"/>
    <col min="2" max="3" width="1" style="5" customWidth="1"/>
    <col min="4" max="4" width="19" style="5" customWidth="1"/>
    <col min="5" max="6" width="7.140625" style="5" customWidth="1"/>
    <col min="7" max="7" width="1.140625" style="5" customWidth="1"/>
    <col min="8" max="9" width="9.140625" style="5"/>
    <col min="10" max="10" width="8.28515625" style="5" customWidth="1"/>
    <col min="11" max="11" width="10" style="5" customWidth="1"/>
    <col min="12" max="13" width="9.140625" style="5"/>
    <col min="14" max="15" width="9.140625" style="5" customWidth="1"/>
    <col min="16" max="16" width="1.28515625" style="5" customWidth="1"/>
    <col min="17" max="18" width="1" style="5" customWidth="1"/>
    <col min="19" max="19" width="9.140625" style="5"/>
    <col min="20" max="20" width="11.85546875" style="5" bestFit="1" customWidth="1"/>
    <col min="21" max="16384" width="9.140625" style="5"/>
  </cols>
  <sheetData>
    <row r="1" spans="1:19" ht="6" customHeight="1" x14ac:dyDescent="0.25"/>
    <row r="2" spans="1:19" ht="21" x14ac:dyDescent="0.35">
      <c r="B2" s="118"/>
      <c r="C2" s="119" t="str">
        <f>E45</f>
        <v>План-факт анализ Бюджета доходов и расходов (БДР)</v>
      </c>
      <c r="D2" s="118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2" t="str">
        <f>E46</f>
        <v>х 1000 ₽</v>
      </c>
      <c r="P2" s="123"/>
      <c r="Q2" s="124"/>
    </row>
    <row r="3" spans="1:19" ht="6" customHeight="1" x14ac:dyDescent="0.25">
      <c r="A3" s="81"/>
      <c r="B3" s="82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83"/>
      <c r="R3" s="81"/>
      <c r="S3" s="81"/>
    </row>
    <row r="4" spans="1:19" x14ac:dyDescent="0.25">
      <c r="A4" s="81"/>
      <c r="B4" s="82"/>
      <c r="C4" s="113" t="s">
        <v>0</v>
      </c>
      <c r="D4" s="114"/>
      <c r="E4" s="114"/>
      <c r="F4" s="114"/>
      <c r="G4" s="114"/>
      <c r="H4" s="86"/>
      <c r="I4" s="86"/>
      <c r="J4" s="86"/>
      <c r="K4" s="86"/>
      <c r="L4" s="86"/>
      <c r="M4" s="86"/>
      <c r="N4" s="86"/>
      <c r="O4" s="86"/>
      <c r="P4" s="86"/>
      <c r="Q4" s="83"/>
      <c r="R4" s="81"/>
      <c r="S4" s="81"/>
    </row>
    <row r="5" spans="1:19" ht="7.5" customHeight="1" x14ac:dyDescent="0.25">
      <c r="B5" s="82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83"/>
      <c r="R5" s="81"/>
      <c r="S5" s="81"/>
    </row>
    <row r="6" spans="1:19" x14ac:dyDescent="0.25">
      <c r="B6" s="82"/>
      <c r="C6" s="68"/>
      <c r="D6" s="88"/>
      <c r="E6" s="135" t="s">
        <v>5</v>
      </c>
      <c r="F6" s="135"/>
      <c r="G6" s="88"/>
      <c r="H6" s="135" t="s">
        <v>8</v>
      </c>
      <c r="I6" s="135"/>
      <c r="J6" s="88"/>
      <c r="K6" s="88"/>
      <c r="L6" s="88"/>
      <c r="M6" s="135" t="s">
        <v>9</v>
      </c>
      <c r="N6" s="135"/>
      <c r="O6" s="135"/>
      <c r="P6" s="68"/>
      <c r="Q6" s="83"/>
      <c r="R6" s="81"/>
      <c r="S6" s="81"/>
    </row>
    <row r="7" spans="1:19" x14ac:dyDescent="0.25">
      <c r="B7" s="82"/>
      <c r="C7" s="68"/>
      <c r="D7" s="89"/>
      <c r="E7" s="89" t="s">
        <v>1</v>
      </c>
      <c r="F7" s="89" t="s">
        <v>2</v>
      </c>
      <c r="G7" s="89"/>
      <c r="H7" s="89" t="s">
        <v>1</v>
      </c>
      <c r="I7" s="89" t="s">
        <v>2</v>
      </c>
      <c r="J7" s="89"/>
      <c r="K7" s="89"/>
      <c r="L7" s="89"/>
      <c r="M7" s="89" t="s">
        <v>10</v>
      </c>
      <c r="N7" s="89" t="s">
        <v>11</v>
      </c>
      <c r="O7" s="89" t="s">
        <v>12</v>
      </c>
      <c r="P7" s="68"/>
      <c r="Q7" s="83"/>
    </row>
    <row r="8" spans="1:19" ht="15.75" thickBot="1" x14ac:dyDescent="0.3">
      <c r="B8" s="82"/>
      <c r="C8" s="68"/>
      <c r="D8" s="90" t="s">
        <v>20</v>
      </c>
      <c r="E8" s="91">
        <v>1</v>
      </c>
      <c r="F8" s="91">
        <v>1</v>
      </c>
      <c r="G8" s="92"/>
      <c r="H8" s="93">
        <f>E41</f>
        <v>4120</v>
      </c>
      <c r="I8" s="94">
        <f>F41</f>
        <v>4500</v>
      </c>
      <c r="J8" s="95"/>
      <c r="K8" s="95"/>
      <c r="L8" s="95"/>
      <c r="M8" s="96">
        <f>I8-H8</f>
        <v>380</v>
      </c>
      <c r="N8" s="97">
        <f>M8/H8</f>
        <v>9.2233009708737865E-2</v>
      </c>
      <c r="O8" s="98">
        <f t="shared" ref="O8:O12" si="0">N8</f>
        <v>9.2233009708737865E-2</v>
      </c>
      <c r="P8" s="68"/>
      <c r="Q8" s="83"/>
    </row>
    <row r="9" spans="1:19" ht="15.75" thickBot="1" x14ac:dyDescent="0.3">
      <c r="B9" s="82"/>
      <c r="C9" s="68"/>
      <c r="D9" s="90" t="s">
        <v>3</v>
      </c>
      <c r="E9" s="91">
        <f>E42</f>
        <v>5.6</v>
      </c>
      <c r="F9" s="91">
        <f>F42</f>
        <v>4.8</v>
      </c>
      <c r="G9" s="92"/>
      <c r="H9" s="93">
        <f>E9*H8</f>
        <v>23072</v>
      </c>
      <c r="I9" s="94">
        <f>F9*I8</f>
        <v>21600</v>
      </c>
      <c r="J9" s="95"/>
      <c r="K9" s="95"/>
      <c r="L9" s="95"/>
      <c r="M9" s="96">
        <f t="shared" ref="M9:M12" si="1">I9-H9</f>
        <v>-1472</v>
      </c>
      <c r="N9" s="97">
        <f t="shared" ref="N9:N12" si="2">M9/H9</f>
        <v>-6.3800277392510402E-2</v>
      </c>
      <c r="O9" s="98">
        <f t="shared" si="0"/>
        <v>-6.3800277392510402E-2</v>
      </c>
      <c r="P9" s="68"/>
      <c r="Q9" s="83"/>
    </row>
    <row r="10" spans="1:19" ht="15.75" thickBot="1" x14ac:dyDescent="0.3">
      <c r="B10" s="82"/>
      <c r="C10" s="68"/>
      <c r="D10" s="99" t="s">
        <v>4</v>
      </c>
      <c r="E10" s="100">
        <f>E43</f>
        <v>3</v>
      </c>
      <c r="F10" s="100">
        <f>F43</f>
        <v>3.2</v>
      </c>
      <c r="G10" s="101"/>
      <c r="H10" s="93">
        <f>E10*H8</f>
        <v>12360</v>
      </c>
      <c r="I10" s="94">
        <f>F10*I8</f>
        <v>14400</v>
      </c>
      <c r="J10" s="102"/>
      <c r="K10" s="102"/>
      <c r="L10" s="102"/>
      <c r="M10" s="103">
        <f t="shared" si="1"/>
        <v>2040</v>
      </c>
      <c r="N10" s="97">
        <f t="shared" si="2"/>
        <v>0.1650485436893204</v>
      </c>
      <c r="O10" s="104">
        <f t="shared" si="0"/>
        <v>0.1650485436893204</v>
      </c>
      <c r="P10" s="68"/>
      <c r="Q10" s="83"/>
    </row>
    <row r="11" spans="1:19" ht="15.75" thickBot="1" x14ac:dyDescent="0.3">
      <c r="B11" s="82"/>
      <c r="C11" s="68"/>
      <c r="D11" s="99" t="s">
        <v>6</v>
      </c>
      <c r="E11" s="100">
        <v>0</v>
      </c>
      <c r="F11" s="100">
        <v>0</v>
      </c>
      <c r="G11" s="101"/>
      <c r="H11" s="93">
        <f>E44</f>
        <v>5000</v>
      </c>
      <c r="I11" s="94">
        <f>F44</f>
        <v>3000</v>
      </c>
      <c r="J11" s="102"/>
      <c r="K11" s="102"/>
      <c r="L11" s="102"/>
      <c r="M11" s="103">
        <f t="shared" si="1"/>
        <v>-2000</v>
      </c>
      <c r="N11" s="97">
        <f t="shared" si="2"/>
        <v>-0.4</v>
      </c>
      <c r="O11" s="104">
        <f t="shared" si="0"/>
        <v>-0.4</v>
      </c>
      <c r="P11" s="68"/>
      <c r="Q11" s="83"/>
    </row>
    <row r="12" spans="1:19" x14ac:dyDescent="0.25">
      <c r="B12" s="82"/>
      <c r="C12" s="68"/>
      <c r="D12" s="105" t="s">
        <v>7</v>
      </c>
      <c r="E12" s="106">
        <v>0</v>
      </c>
      <c r="F12" s="106">
        <v>0</v>
      </c>
      <c r="G12" s="107"/>
      <c r="H12" s="108">
        <f>H9-H10-H11</f>
        <v>5712</v>
      </c>
      <c r="I12" s="109">
        <f>I9-I10-I11</f>
        <v>4200</v>
      </c>
      <c r="J12" s="107"/>
      <c r="K12" s="107"/>
      <c r="L12" s="107"/>
      <c r="M12" s="110">
        <f t="shared" si="1"/>
        <v>-1512</v>
      </c>
      <c r="N12" s="111">
        <f t="shared" si="2"/>
        <v>-0.26470588235294118</v>
      </c>
      <c r="O12" s="112">
        <f t="shared" si="0"/>
        <v>-0.26470588235294118</v>
      </c>
      <c r="P12" s="68"/>
      <c r="Q12" s="83"/>
    </row>
    <row r="13" spans="1:19" x14ac:dyDescent="0.25">
      <c r="B13" s="82"/>
      <c r="C13" s="68"/>
      <c r="D13" s="6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83"/>
    </row>
    <row r="14" spans="1:19" ht="6.75" customHeight="1" x14ac:dyDescent="0.25">
      <c r="B14" s="82"/>
      <c r="C14" s="68"/>
      <c r="D14" s="70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83"/>
      <c r="R14" s="17"/>
    </row>
    <row r="15" spans="1:19" x14ac:dyDescent="0.25">
      <c r="B15" s="82"/>
      <c r="C15" s="117" t="s">
        <v>28</v>
      </c>
      <c r="D15" s="116"/>
      <c r="E15" s="116"/>
      <c r="F15" s="87"/>
      <c r="G15" s="87"/>
      <c r="H15" s="87"/>
      <c r="I15" s="115" t="s">
        <v>47</v>
      </c>
      <c r="J15" s="116"/>
      <c r="K15" s="116"/>
      <c r="L15" s="116"/>
      <c r="M15" s="116"/>
      <c r="N15" s="116"/>
      <c r="O15" s="87"/>
      <c r="P15" s="87"/>
      <c r="Q15" s="83"/>
    </row>
    <row r="16" spans="1:19" ht="11.25" customHeight="1" x14ac:dyDescent="0.25">
      <c r="B16" s="82"/>
      <c r="C16" s="68"/>
      <c r="D16" s="70"/>
      <c r="E16" s="68"/>
      <c r="F16" s="68"/>
      <c r="G16" s="68"/>
      <c r="H16" s="68"/>
      <c r="I16" s="71"/>
      <c r="J16" s="68"/>
      <c r="K16" s="68"/>
      <c r="L16" s="68"/>
      <c r="M16" s="68"/>
      <c r="N16" s="68"/>
      <c r="O16" s="68"/>
      <c r="P16" s="68"/>
      <c r="Q16" s="83"/>
    </row>
    <row r="17" spans="2:17" x14ac:dyDescent="0.25">
      <c r="B17" s="82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83"/>
    </row>
    <row r="18" spans="2:17" x14ac:dyDescent="0.25">
      <c r="B18" s="8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72"/>
      <c r="P18" s="68"/>
      <c r="Q18" s="83"/>
    </row>
    <row r="19" spans="2:17" x14ac:dyDescent="0.25">
      <c r="B19" s="82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2"/>
      <c r="P19" s="68"/>
      <c r="Q19" s="83"/>
    </row>
    <row r="20" spans="2:17" x14ac:dyDescent="0.25">
      <c r="B20" s="82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72"/>
      <c r="P20" s="68"/>
      <c r="Q20" s="83"/>
    </row>
    <row r="21" spans="2:17" x14ac:dyDescent="0.25">
      <c r="B21" s="82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2"/>
      <c r="P21" s="68"/>
      <c r="Q21" s="83"/>
    </row>
    <row r="22" spans="2:17" x14ac:dyDescent="0.25">
      <c r="B22" s="82"/>
      <c r="C22" s="68"/>
      <c r="D22" s="68"/>
      <c r="E22" s="68"/>
      <c r="F22" s="68"/>
      <c r="G22" s="68"/>
      <c r="H22" s="73"/>
      <c r="I22" s="74"/>
      <c r="J22" s="68"/>
      <c r="K22" s="68"/>
      <c r="L22" s="68"/>
      <c r="M22" s="68"/>
      <c r="N22" s="68"/>
      <c r="O22" s="75"/>
      <c r="P22" s="76"/>
      <c r="Q22" s="83"/>
    </row>
    <row r="23" spans="2:17" x14ac:dyDescent="0.25">
      <c r="B23" s="8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2"/>
      <c r="P23" s="68"/>
      <c r="Q23" s="83"/>
    </row>
    <row r="24" spans="2:17" x14ac:dyDescent="0.25">
      <c r="B24" s="8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2"/>
      <c r="P24" s="68"/>
      <c r="Q24" s="83"/>
    </row>
    <row r="25" spans="2:17" x14ac:dyDescent="0.25">
      <c r="B25" s="8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2"/>
      <c r="P25" s="68"/>
      <c r="Q25" s="83"/>
    </row>
    <row r="26" spans="2:17" x14ac:dyDescent="0.25">
      <c r="B26" s="82"/>
      <c r="C26" s="68"/>
      <c r="D26" s="77" t="s">
        <v>41</v>
      </c>
      <c r="E26" s="78"/>
      <c r="F26" s="79">
        <f>N60</f>
        <v>9000.0000000000018</v>
      </c>
      <c r="G26" s="79"/>
      <c r="H26" s="79"/>
      <c r="I26" s="68"/>
      <c r="J26" s="68"/>
      <c r="K26" s="68"/>
      <c r="L26" s="68"/>
      <c r="M26" s="68"/>
      <c r="N26" s="68"/>
      <c r="O26" s="68"/>
      <c r="P26" s="68"/>
      <c r="Q26" s="83"/>
    </row>
    <row r="27" spans="2:17" x14ac:dyDescent="0.25">
      <c r="B27" s="82"/>
      <c r="C27" s="68"/>
      <c r="D27" s="77" t="s">
        <v>42</v>
      </c>
      <c r="E27" s="78"/>
      <c r="F27" s="79">
        <f>O60-N60</f>
        <v>12599.999999999998</v>
      </c>
      <c r="G27" s="80"/>
      <c r="H27" s="80"/>
      <c r="I27" s="68"/>
      <c r="J27" s="68"/>
      <c r="K27" s="68"/>
      <c r="L27" s="68"/>
      <c r="M27" s="68"/>
      <c r="N27" s="68"/>
      <c r="O27" s="68"/>
      <c r="P27" s="68"/>
      <c r="Q27" s="83"/>
    </row>
    <row r="28" spans="2:17" x14ac:dyDescent="0.25">
      <c r="B28" s="82"/>
      <c r="C28" s="68"/>
      <c r="D28" s="77" t="s">
        <v>36</v>
      </c>
      <c r="E28" s="78"/>
      <c r="F28" s="79">
        <f>H9</f>
        <v>23072</v>
      </c>
      <c r="G28" s="79"/>
      <c r="H28" s="79"/>
      <c r="I28" s="68"/>
      <c r="J28" s="68"/>
      <c r="K28" s="68"/>
      <c r="L28" s="68"/>
      <c r="M28" s="68"/>
      <c r="N28" s="68"/>
      <c r="O28" s="68"/>
      <c r="P28" s="68"/>
      <c r="Q28" s="83"/>
    </row>
    <row r="29" spans="2:17" ht="9.75" customHeight="1" x14ac:dyDescent="0.25">
      <c r="B29" s="8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83"/>
    </row>
    <row r="30" spans="2:17" x14ac:dyDescent="0.25">
      <c r="B30" s="84"/>
      <c r="C30" s="134" t="str">
        <f>E47</f>
        <v>Салостей Станислав | +7-952-949-1797 | SalosteySV@gmail.com | www.vk.com/finalytics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85"/>
    </row>
    <row r="31" spans="2:17" ht="6" customHeight="1" x14ac:dyDescent="0.25"/>
    <row r="40" spans="4:6" x14ac:dyDescent="0.25">
      <c r="D40" s="42" t="s">
        <v>23</v>
      </c>
      <c r="E40" s="6" t="s">
        <v>1</v>
      </c>
      <c r="F40" s="7" t="s">
        <v>2</v>
      </c>
    </row>
    <row r="41" spans="4:6" x14ac:dyDescent="0.25">
      <c r="D41" s="8" t="s">
        <v>20</v>
      </c>
      <c r="E41" s="9">
        <v>4120</v>
      </c>
      <c r="F41" s="10">
        <v>4500</v>
      </c>
    </row>
    <row r="42" spans="4:6" x14ac:dyDescent="0.25">
      <c r="D42" s="11" t="s">
        <v>15</v>
      </c>
      <c r="E42" s="12">
        <v>5.6</v>
      </c>
      <c r="F42" s="13">
        <v>4.8</v>
      </c>
    </row>
    <row r="43" spans="4:6" x14ac:dyDescent="0.25">
      <c r="D43" s="11" t="s">
        <v>21</v>
      </c>
      <c r="E43" s="12">
        <v>3</v>
      </c>
      <c r="F43" s="13">
        <v>3.2</v>
      </c>
    </row>
    <row r="44" spans="4:6" x14ac:dyDescent="0.25">
      <c r="D44" s="14" t="s">
        <v>22</v>
      </c>
      <c r="E44" s="15">
        <v>5000</v>
      </c>
      <c r="F44" s="16">
        <v>3000</v>
      </c>
    </row>
    <row r="45" spans="4:6" x14ac:dyDescent="0.25">
      <c r="D45" s="62" t="s">
        <v>45</v>
      </c>
      <c r="E45" s="65" t="s">
        <v>19</v>
      </c>
      <c r="F45" s="50"/>
    </row>
    <row r="46" spans="4:6" x14ac:dyDescent="0.25">
      <c r="D46" s="63" t="s">
        <v>46</v>
      </c>
      <c r="E46" s="66" t="s">
        <v>33</v>
      </c>
      <c r="F46" s="51"/>
    </row>
    <row r="47" spans="4:6" x14ac:dyDescent="0.25">
      <c r="D47" s="64" t="s">
        <v>44</v>
      </c>
      <c r="E47" s="67" t="s">
        <v>48</v>
      </c>
      <c r="F47" s="52"/>
    </row>
    <row r="48" spans="4:6" ht="15.75" thickBot="1" x14ac:dyDescent="0.3"/>
    <row r="49" spans="2:22" ht="15.75" thickBot="1" x14ac:dyDescent="0.3">
      <c r="B49" s="18" t="s">
        <v>43</v>
      </c>
      <c r="C49" s="19"/>
      <c r="D49" s="19"/>
      <c r="E49" s="19"/>
      <c r="F49" s="19"/>
      <c r="G49" s="19"/>
      <c r="H49" s="19"/>
      <c r="I49" s="19"/>
      <c r="J49" s="19"/>
      <c r="K49" s="20"/>
    </row>
    <row r="50" spans="2:22" x14ac:dyDescent="0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</row>
    <row r="51" spans="2:22" x14ac:dyDescent="0.25">
      <c r="B51" s="24"/>
      <c r="C51" s="25"/>
      <c r="D51" s="26"/>
      <c r="E51" s="26"/>
      <c r="F51" s="26"/>
      <c r="G51" s="26"/>
      <c r="H51" s="26"/>
      <c r="I51" s="27" t="s">
        <v>26</v>
      </c>
      <c r="J51" s="27" t="s">
        <v>27</v>
      </c>
      <c r="K51" s="27" t="s">
        <v>16</v>
      </c>
      <c r="L51" s="27" t="s">
        <v>15</v>
      </c>
      <c r="M51" s="27" t="s">
        <v>17</v>
      </c>
      <c r="N51" s="27" t="s">
        <v>18</v>
      </c>
      <c r="O51" s="27" t="s">
        <v>7</v>
      </c>
      <c r="P51" s="27"/>
      <c r="S51" s="28" t="s">
        <v>9</v>
      </c>
      <c r="T51" s="26"/>
      <c r="U51" s="25"/>
      <c r="V51" s="29"/>
    </row>
    <row r="52" spans="2:22" x14ac:dyDescent="0.25">
      <c r="B52" s="24"/>
      <c r="D52" s="3" t="s">
        <v>13</v>
      </c>
      <c r="E52" s="3"/>
      <c r="F52" s="3"/>
      <c r="G52" s="3"/>
      <c r="H52" s="38">
        <v>0</v>
      </c>
      <c r="I52" s="32"/>
      <c r="J52" s="33">
        <f>O52</f>
        <v>5711.9999999999982</v>
      </c>
      <c r="K52" s="31">
        <f>$H$8</f>
        <v>4120</v>
      </c>
      <c r="L52" s="30">
        <f>$E$9</f>
        <v>5.6</v>
      </c>
      <c r="M52" s="30">
        <f>$E$10</f>
        <v>3</v>
      </c>
      <c r="N52" s="31">
        <f>$H$11</f>
        <v>5000</v>
      </c>
      <c r="O52" s="31">
        <f t="shared" ref="O52:O57" si="3">K52*(L52-M52)-N52</f>
        <v>5711.9999999999982</v>
      </c>
      <c r="P52" s="31"/>
      <c r="S52" s="25"/>
      <c r="T52" s="25"/>
      <c r="U52" s="25"/>
      <c r="V52" s="29"/>
    </row>
    <row r="53" spans="2:22" x14ac:dyDescent="0.25">
      <c r="B53" s="24"/>
      <c r="D53" s="3" t="s">
        <v>16</v>
      </c>
      <c r="E53" s="3"/>
      <c r="F53" s="3"/>
      <c r="G53" s="3"/>
      <c r="H53" s="38">
        <f>J52</f>
        <v>5711.9999999999982</v>
      </c>
      <c r="I53" s="32">
        <f>ABS((S53&lt;=0)*S53)</f>
        <v>0</v>
      </c>
      <c r="J53" s="33">
        <f>(S53&gt;0)*S53</f>
        <v>988</v>
      </c>
      <c r="K53" s="58">
        <f>$I$8</f>
        <v>4500</v>
      </c>
      <c r="L53" s="30">
        <f>$E$9</f>
        <v>5.6</v>
      </c>
      <c r="M53" s="30">
        <f>$E$10</f>
        <v>3</v>
      </c>
      <c r="N53" s="31">
        <f>$H$11</f>
        <v>5000</v>
      </c>
      <c r="O53" s="31">
        <f t="shared" si="3"/>
        <v>6699.9999999999982</v>
      </c>
      <c r="P53" s="31"/>
      <c r="S53" s="25">
        <f>O53-O52</f>
        <v>988</v>
      </c>
      <c r="T53" s="4">
        <f>S53/$J$52</f>
        <v>0.17296918767507008</v>
      </c>
      <c r="U53" s="4"/>
      <c r="V53" s="29"/>
    </row>
    <row r="54" spans="2:22" x14ac:dyDescent="0.25">
      <c r="B54" s="24"/>
      <c r="D54" s="3" t="s">
        <v>15</v>
      </c>
      <c r="E54" s="3"/>
      <c r="F54" s="3"/>
      <c r="G54" s="3"/>
      <c r="H54" s="38">
        <f t="shared" ref="H54:H56" si="4">H53-I54+J53</f>
        <v>3099.9999999999991</v>
      </c>
      <c r="I54" s="32">
        <f>ABS((S54&lt;=0)*S54)</f>
        <v>3599.9999999999991</v>
      </c>
      <c r="J54" s="33">
        <f>(S54&gt;0)*S54</f>
        <v>0</v>
      </c>
      <c r="K54" s="58">
        <f>$I$8</f>
        <v>4500</v>
      </c>
      <c r="L54" s="60">
        <f>$F$9</f>
        <v>4.8</v>
      </c>
      <c r="M54" s="30">
        <f>$E$10</f>
        <v>3</v>
      </c>
      <c r="N54" s="31">
        <f>$H$11</f>
        <v>5000</v>
      </c>
      <c r="O54" s="31">
        <f t="shared" si="3"/>
        <v>3099.9999999999991</v>
      </c>
      <c r="P54" s="31"/>
      <c r="S54" s="25">
        <f>O54-O53</f>
        <v>-3599.9999999999991</v>
      </c>
      <c r="T54" s="4">
        <f>S54/$J$52</f>
        <v>-0.63025210084033623</v>
      </c>
      <c r="U54" s="4"/>
      <c r="V54" s="29"/>
    </row>
    <row r="55" spans="2:22" x14ac:dyDescent="0.25">
      <c r="B55" s="24"/>
      <c r="D55" s="3" t="s">
        <v>24</v>
      </c>
      <c r="E55" s="3"/>
      <c r="F55" s="3"/>
      <c r="G55" s="3"/>
      <c r="H55" s="38">
        <f t="shared" si="4"/>
        <v>2199.9999999999982</v>
      </c>
      <c r="I55" s="32">
        <f>ABS((S55&lt;=0)*S55)</f>
        <v>900.00000000000091</v>
      </c>
      <c r="J55" s="33">
        <f>(S55&gt;0)*S55</f>
        <v>0</v>
      </c>
      <c r="K55" s="58">
        <f>$I$8</f>
        <v>4500</v>
      </c>
      <c r="L55" s="60">
        <f>$F$9</f>
        <v>4.8</v>
      </c>
      <c r="M55" s="60">
        <f>$F$10</f>
        <v>3.2</v>
      </c>
      <c r="N55" s="31">
        <f>$H$11</f>
        <v>5000</v>
      </c>
      <c r="O55" s="31">
        <f t="shared" si="3"/>
        <v>2199.9999999999982</v>
      </c>
      <c r="P55" s="31"/>
      <c r="S55" s="25">
        <f>O55-O54</f>
        <v>-900.00000000000091</v>
      </c>
      <c r="T55" s="4">
        <f>S55/$J$52</f>
        <v>-0.15756302521008425</v>
      </c>
      <c r="U55" s="4"/>
      <c r="V55" s="29"/>
    </row>
    <row r="56" spans="2:22" x14ac:dyDescent="0.25">
      <c r="B56" s="24"/>
      <c r="D56" s="3" t="s">
        <v>25</v>
      </c>
      <c r="E56" s="3"/>
      <c r="F56" s="3"/>
      <c r="G56" s="3"/>
      <c r="H56" s="38">
        <f t="shared" si="4"/>
        <v>2199.9999999999982</v>
      </c>
      <c r="I56" s="32">
        <f>ABS((S56&lt;=0)*S56)</f>
        <v>0</v>
      </c>
      <c r="J56" s="33">
        <f>(S56&gt;0)*S56</f>
        <v>2000</v>
      </c>
      <c r="K56" s="58">
        <f>$I$8</f>
        <v>4500</v>
      </c>
      <c r="L56" s="60">
        <f>$F$9</f>
        <v>4.8</v>
      </c>
      <c r="M56" s="60">
        <f>$F$10</f>
        <v>3.2</v>
      </c>
      <c r="N56" s="58">
        <f>$I$11</f>
        <v>3000</v>
      </c>
      <c r="O56" s="31">
        <f t="shared" si="3"/>
        <v>4199.9999999999982</v>
      </c>
      <c r="P56" s="31"/>
      <c r="S56" s="25">
        <f>O56-O55</f>
        <v>2000</v>
      </c>
      <c r="T56" s="4">
        <f>S56/$J$52</f>
        <v>0.35014005602240905</v>
      </c>
      <c r="U56" s="4"/>
      <c r="V56" s="29"/>
    </row>
    <row r="57" spans="2:22" x14ac:dyDescent="0.25">
      <c r="B57" s="24"/>
      <c r="D57" s="1" t="s">
        <v>14</v>
      </c>
      <c r="E57" s="1"/>
      <c r="F57" s="1"/>
      <c r="G57" s="1"/>
      <c r="H57" s="39">
        <v>0</v>
      </c>
      <c r="I57" s="40"/>
      <c r="J57" s="41">
        <f>O57</f>
        <v>4199.9999999999982</v>
      </c>
      <c r="K57" s="59">
        <f>$I$8</f>
        <v>4500</v>
      </c>
      <c r="L57" s="61">
        <f>$F$9</f>
        <v>4.8</v>
      </c>
      <c r="M57" s="61">
        <f>$F$10</f>
        <v>3.2</v>
      </c>
      <c r="N57" s="59">
        <f>$I$11</f>
        <v>3000</v>
      </c>
      <c r="O57" s="34">
        <f t="shared" si="3"/>
        <v>4199.9999999999982</v>
      </c>
      <c r="P57" s="34"/>
      <c r="S57" s="26">
        <f>O57-O56</f>
        <v>0</v>
      </c>
      <c r="T57" s="2">
        <f>O57/$J$52</f>
        <v>0.73529411764705876</v>
      </c>
      <c r="U57" s="57"/>
      <c r="V57" s="29"/>
    </row>
    <row r="58" spans="2:22" x14ac:dyDescent="0.25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9"/>
    </row>
    <row r="59" spans="2:22" x14ac:dyDescent="0.25">
      <c r="B59" s="24"/>
      <c r="C59" s="25"/>
      <c r="D59" s="25"/>
      <c r="E59" s="25"/>
      <c r="F59" s="25"/>
      <c r="G59" s="25"/>
      <c r="H59" s="43" t="s">
        <v>30</v>
      </c>
      <c r="I59" s="43">
        <v>0</v>
      </c>
      <c r="J59" s="43">
        <v>1</v>
      </c>
      <c r="K59" s="43" t="s">
        <v>29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9"/>
    </row>
    <row r="60" spans="2:22" x14ac:dyDescent="0.25">
      <c r="B60" s="24"/>
      <c r="C60" s="25" t="s">
        <v>31</v>
      </c>
      <c r="D60" s="3" t="str">
        <f>CONCATENATE(D52,CHAR(13),TEXT(1,"0%"))</f>
        <v>плановая прибыль_x000D_100%</v>
      </c>
      <c r="E60" s="25"/>
      <c r="F60" s="25"/>
      <c r="G60" s="25"/>
      <c r="H60" s="45">
        <f>O52</f>
        <v>5711.9999999999982</v>
      </c>
      <c r="I60" s="45" t="e">
        <f>NA()</f>
        <v>#N/A</v>
      </c>
      <c r="J60" s="45" t="e">
        <f>NA()</f>
        <v>#N/A</v>
      </c>
      <c r="K60" s="45" t="e">
        <f>NA()</f>
        <v>#N/A</v>
      </c>
      <c r="L60" s="25"/>
      <c r="M60" s="47" t="s">
        <v>34</v>
      </c>
      <c r="N60" s="53">
        <f>I11/(F9-F10)*F9</f>
        <v>9000.0000000000018</v>
      </c>
      <c r="O60" s="55">
        <f>I9</f>
        <v>21600</v>
      </c>
      <c r="P60" s="25" t="s">
        <v>2</v>
      </c>
      <c r="Q60" s="25"/>
      <c r="R60" s="25"/>
      <c r="S60" s="25"/>
      <c r="T60" s="25" t="str">
        <f>"факт"&amp;CHAR(13)&amp;TEXT(O60,"# ##0")</f>
        <v>факт_x000D_21 600</v>
      </c>
      <c r="U60" s="25"/>
      <c r="V60" s="29"/>
    </row>
    <row r="61" spans="2:22" x14ac:dyDescent="0.25">
      <c r="B61" s="24"/>
      <c r="C61" s="25" t="s">
        <v>32</v>
      </c>
      <c r="D61" s="3" t="str">
        <f>CONCATENATE(D53,CHAR(13),TEXT(S53,"+# ##0;-# ##0"),CHAR(13),TEXT(T53,"↑0%;↓0%"))</f>
        <v>объем_x000D_+988_x000D_↑17%</v>
      </c>
      <c r="E61" s="25"/>
      <c r="F61" s="25"/>
      <c r="G61" s="25"/>
      <c r="H61" s="45" t="e">
        <f>NA()</f>
        <v>#N/A</v>
      </c>
      <c r="I61" s="45">
        <f>H60</f>
        <v>5711.9999999999982</v>
      </c>
      <c r="J61" s="45">
        <f>I61+S53</f>
        <v>6699.9999999999982</v>
      </c>
      <c r="K61" s="44">
        <v>1</v>
      </c>
      <c r="L61" s="25"/>
      <c r="M61" s="47" t="s">
        <v>35</v>
      </c>
      <c r="N61" s="53">
        <f>N65-N60-N62</f>
        <v>14071.999999999998</v>
      </c>
      <c r="O61" s="54">
        <v>0</v>
      </c>
      <c r="P61" s="25" t="s">
        <v>39</v>
      </c>
      <c r="Q61" s="25"/>
      <c r="R61" s="25"/>
      <c r="S61" s="25"/>
      <c r="T61" s="25"/>
      <c r="U61" s="25"/>
      <c r="V61" s="29"/>
    </row>
    <row r="62" spans="2:22" x14ac:dyDescent="0.25">
      <c r="B62" s="24"/>
      <c r="C62" s="25"/>
      <c r="D62" s="3" t="str">
        <f>CONCATENATE(D54,CHAR(13),TEXT(S54,"+# ##0;-# ##0"),CHAR(13),TEXT(T54,"↑0%;↓0%"))</f>
        <v>цена_x000D_-3 600_x000D_↓63%</v>
      </c>
      <c r="E62" s="25"/>
      <c r="F62" s="25"/>
      <c r="G62" s="25"/>
      <c r="H62" s="45" t="e">
        <f>NA()</f>
        <v>#N/A</v>
      </c>
      <c r="I62" s="45">
        <f>J61</f>
        <v>6699.9999999999982</v>
      </c>
      <c r="J62" s="45">
        <f>I62+S54</f>
        <v>3099.9999999999991</v>
      </c>
      <c r="K62" s="44">
        <v>1</v>
      </c>
      <c r="L62" s="25"/>
      <c r="M62" s="47" t="s">
        <v>36</v>
      </c>
      <c r="N62" s="53">
        <f>IF(I12&gt;=0,N65-H9,0)</f>
        <v>928</v>
      </c>
      <c r="O62" s="53">
        <f>N63*2-O60-O61</f>
        <v>26400</v>
      </c>
      <c r="P62" s="25" t="s">
        <v>40</v>
      </c>
      <c r="Q62" s="25"/>
      <c r="R62" s="25"/>
      <c r="S62" s="25"/>
      <c r="T62" s="25"/>
      <c r="U62" s="25"/>
      <c r="V62" s="29"/>
    </row>
    <row r="63" spans="2:22" x14ac:dyDescent="0.25">
      <c r="B63" s="24"/>
      <c r="C63" s="25"/>
      <c r="D63" s="3" t="str">
        <f>CONCATENATE(D55,CHAR(13),TEXT(S55,"+# ##0;-# ##0"),CHAR(13),TEXT(T55,"↑0%;↓0%"))</f>
        <v>перем расх_x000D_-900_x000D_↓16%</v>
      </c>
      <c r="E63" s="25"/>
      <c r="F63" s="25"/>
      <c r="G63" s="25"/>
      <c r="H63" s="45" t="e">
        <f>NA()</f>
        <v>#N/A</v>
      </c>
      <c r="I63" s="45">
        <f t="shared" ref="I63:I64" si="5">J62</f>
        <v>3099.9999999999991</v>
      </c>
      <c r="J63" s="45">
        <f>I63+S55</f>
        <v>2199.9999999999982</v>
      </c>
      <c r="K63" s="44">
        <v>1</v>
      </c>
      <c r="L63" s="25"/>
      <c r="M63" s="48" t="s">
        <v>37</v>
      </c>
      <c r="N63" s="53">
        <f>N65</f>
        <v>24000</v>
      </c>
      <c r="O63" s="54"/>
      <c r="P63" s="25"/>
      <c r="Q63" s="25"/>
      <c r="R63" s="25"/>
      <c r="S63" s="25"/>
      <c r="T63" s="25"/>
      <c r="U63" s="25"/>
      <c r="V63" s="29"/>
    </row>
    <row r="64" spans="2:22" x14ac:dyDescent="0.25">
      <c r="B64" s="24"/>
      <c r="C64" s="25"/>
      <c r="D64" s="3" t="str">
        <f>CONCATENATE(D56,CHAR(13),TEXT(S56,"+# ##0;-# ##0"),CHAR(13),TEXT(T56,"↑0%;↓0%"))</f>
        <v>пост расх_x000D_+2 000_x000D_↑35%</v>
      </c>
      <c r="E64" s="25"/>
      <c r="F64" s="25"/>
      <c r="G64" s="25"/>
      <c r="H64" s="45" t="e">
        <f>NA()</f>
        <v>#N/A</v>
      </c>
      <c r="I64" s="45">
        <f t="shared" si="5"/>
        <v>2199.9999999999982</v>
      </c>
      <c r="J64" s="45">
        <f>I64+S56</f>
        <v>4199.9999999999982</v>
      </c>
      <c r="K64" s="44">
        <v>1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9"/>
    </row>
    <row r="65" spans="2:22" x14ac:dyDescent="0.25">
      <c r="B65" s="24"/>
      <c r="C65" s="25" t="s">
        <v>31</v>
      </c>
      <c r="D65" s="1" t="str">
        <f>CONCATENATE(D57,CHAR(13),TEXT(T57,"0%"))</f>
        <v>фактическая прибыль_x000D_74%</v>
      </c>
      <c r="E65" s="26"/>
      <c r="F65" s="26"/>
      <c r="G65" s="26"/>
      <c r="H65" s="46">
        <f>O57</f>
        <v>4199.9999999999982</v>
      </c>
      <c r="I65" s="46" t="e">
        <f>NA()</f>
        <v>#N/A</v>
      </c>
      <c r="J65" s="46" t="e">
        <f>NA()</f>
        <v>#N/A</v>
      </c>
      <c r="K65" s="46" t="e">
        <f>NA()</f>
        <v>#N/A</v>
      </c>
      <c r="L65" s="25"/>
      <c r="M65" s="49" t="s">
        <v>38</v>
      </c>
      <c r="N65" s="56">
        <f>ROUNDUP(MAX(N60,H9,I9)/VALUE(1&amp;REPT(0,LEN(ROUND(MAX(N60,H9,I9),0))-1)),1)*VALUE(1&amp;REPT(0,LEN(ROUND(MAX(N60,H9,I9),0))-1))</f>
        <v>24000</v>
      </c>
      <c r="O65" s="56">
        <f>N65/2</f>
        <v>12000</v>
      </c>
      <c r="P65" s="25"/>
      <c r="Q65" s="25"/>
      <c r="R65" s="25"/>
      <c r="S65" s="25"/>
      <c r="T65" s="25"/>
      <c r="U65" s="25"/>
      <c r="V65" s="29"/>
    </row>
    <row r="66" spans="2:22" x14ac:dyDescent="0.25"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9"/>
    </row>
    <row r="67" spans="2:22" ht="15.75" thickBot="1" x14ac:dyDescent="0.3"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7"/>
    </row>
  </sheetData>
  <mergeCells count="4">
    <mergeCell ref="C30:P30"/>
    <mergeCell ref="E6:F6"/>
    <mergeCell ref="H6:I6"/>
    <mergeCell ref="M6:O6"/>
  </mergeCells>
  <hyperlinks>
    <hyperlink ref="C30:P30" r:id="rId1" display="Исп: Салостей Станислав | +7-952-949-1797 | SalosteySV@gmail.com | www.vk.com/finalytics" xr:uid="{00000000-0004-0000-0000-000000000000}"/>
  </hyperlinks>
  <pageMargins left="0.7" right="0.7" top="0.75" bottom="0.75" header="0.3" footer="0.3"/>
  <pageSetup paperSize="9" orientation="portrait" horizontalDpi="180" verticalDpi="18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030ED14-7EE4-41B9-9502-21846AE284D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4RedToBlack" iconId="3"/>
              <x14:cfIcon iconSet="4TrafficLights" iconId="0"/>
              <x14:cfIcon iconSet="4RedToBlack" iconId="1"/>
            </x14:iconSet>
          </x14:cfRule>
          <xm:sqref>O8:O9 O12</xm:sqref>
        </x14:conditionalFormatting>
        <x14:conditionalFormatting xmlns:xm="http://schemas.microsoft.com/office/excel/2006/main">
          <x14:cfRule type="iconSet" priority="1" id="{44DB75B4-98D5-498C-B27F-75A25A5E285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4RedToBlack" iconId="1"/>
              <x14:cfIcon iconSet="4TrafficLights" iconId="0"/>
              <x14:cfIcon iconSet="4RedToBlack" iconId="2"/>
            </x14:iconSet>
          </x14:cfRule>
          <xm:sqref>O10:O11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50C4-3A86-40FD-A38D-9C01782A7F9C}">
  <dimension ref="A1:P21"/>
  <sheetViews>
    <sheetView showGridLines="0" showRowColHeaders="0" zoomScaleNormal="100" workbookViewId="0">
      <selection activeCell="K10" sqref="K10"/>
    </sheetView>
  </sheetViews>
  <sheetFormatPr defaultColWidth="0" defaultRowHeight="15" customHeight="1" zeroHeight="1" x14ac:dyDescent="0.25"/>
  <cols>
    <col min="1" max="1" width="2.85546875" style="133" customWidth="1"/>
    <col min="2" max="6" width="9.140625" style="133" customWidth="1"/>
    <col min="7" max="8" width="9.140625" style="129" customWidth="1"/>
    <col min="9" max="9" width="13.7109375" style="129" customWidth="1"/>
    <col min="10" max="10" width="25.5703125" style="129" customWidth="1"/>
    <col min="11" max="11" width="26.5703125" style="129" customWidth="1"/>
    <col min="12" max="12" width="9.140625" style="129" hidden="1" customWidth="1"/>
    <col min="13" max="16" width="9.140625" style="133" hidden="1" customWidth="1"/>
    <col min="17" max="16384" width="9.140625" style="133" hidden="1"/>
  </cols>
  <sheetData>
    <row r="1" spans="1:16" s="126" customFormat="1" ht="6.75" customHeight="1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126" customFormat="1" x14ac:dyDescent="0.25">
      <c r="A2" s="125"/>
      <c r="B2" s="125"/>
      <c r="C2" s="125"/>
      <c r="D2" s="125"/>
      <c r="E2" s="125"/>
      <c r="F2" s="125"/>
      <c r="G2" s="125"/>
      <c r="H2" s="125"/>
      <c r="I2" s="125"/>
      <c r="K2" s="125"/>
      <c r="L2" s="125"/>
      <c r="M2" s="125"/>
      <c r="N2" s="125"/>
      <c r="O2" s="125"/>
      <c r="P2" s="125"/>
    </row>
    <row r="3" spans="1:16" s="126" customFormat="1" x14ac:dyDescent="0.25">
      <c r="A3" s="125"/>
      <c r="B3" s="125"/>
      <c r="C3" s="125"/>
      <c r="D3" s="125"/>
      <c r="E3" s="125"/>
      <c r="F3" s="125"/>
      <c r="G3" s="125"/>
      <c r="H3" s="125"/>
      <c r="I3" s="125"/>
      <c r="K3" s="125"/>
      <c r="L3" s="125"/>
      <c r="M3" s="125"/>
      <c r="N3" s="125"/>
      <c r="O3" s="125"/>
      <c r="P3" s="125"/>
    </row>
    <row r="4" spans="1:16" s="126" customForma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7" t="s">
        <v>49</v>
      </c>
      <c r="K4" s="125"/>
      <c r="L4" s="125"/>
      <c r="M4" s="125"/>
      <c r="N4" s="125"/>
      <c r="O4" s="125"/>
      <c r="P4" s="125"/>
    </row>
    <row r="5" spans="1:16" s="126" customForma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7" t="s">
        <v>50</v>
      </c>
      <c r="K5" s="125"/>
      <c r="L5" s="125"/>
      <c r="M5" s="125"/>
      <c r="N5" s="125"/>
      <c r="O5" s="125"/>
      <c r="P5" s="125"/>
    </row>
    <row r="6" spans="1:16" s="126" customForma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7" t="s">
        <v>51</v>
      </c>
      <c r="K6" s="125"/>
      <c r="L6" s="125"/>
      <c r="M6" s="125"/>
      <c r="N6" s="125"/>
      <c r="O6" s="125"/>
      <c r="P6" s="125"/>
    </row>
    <row r="7" spans="1:16" s="126" customFormat="1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7"/>
      <c r="K7" s="125"/>
      <c r="L7" s="125"/>
      <c r="M7" s="125"/>
      <c r="N7" s="125"/>
      <c r="O7" s="125"/>
      <c r="P7" s="125"/>
    </row>
    <row r="8" spans="1:16" s="126" customForma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7" t="s">
        <v>52</v>
      </c>
      <c r="K8" s="125"/>
      <c r="L8" s="125"/>
      <c r="M8" s="125"/>
      <c r="N8" s="125"/>
      <c r="O8" s="125"/>
      <c r="P8" s="125"/>
    </row>
    <row r="9" spans="1:16" s="126" customForma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7" t="s">
        <v>53</v>
      </c>
      <c r="K9" s="125"/>
      <c r="L9" s="125"/>
      <c r="M9" s="125"/>
      <c r="N9" s="125"/>
      <c r="O9" s="125"/>
      <c r="P9" s="125"/>
    </row>
    <row r="10" spans="1:16" s="126" customFormat="1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J10" s="127" t="s">
        <v>54</v>
      </c>
      <c r="K10" s="125"/>
      <c r="L10" s="125"/>
      <c r="M10" s="125"/>
      <c r="N10" s="125"/>
      <c r="O10" s="125"/>
      <c r="P10" s="125"/>
    </row>
    <row r="11" spans="1:16" s="126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7" t="s">
        <v>55</v>
      </c>
      <c r="K11" s="125"/>
      <c r="L11" s="125"/>
      <c r="M11" s="125"/>
      <c r="N11" s="125"/>
      <c r="O11" s="125"/>
      <c r="P11" s="125"/>
    </row>
    <row r="12" spans="1:16" s="126" customFormat="1" x14ac:dyDescent="0.25">
      <c r="A12" s="125"/>
      <c r="B12" s="125"/>
      <c r="C12" s="125"/>
      <c r="D12" s="125"/>
      <c r="E12" s="125"/>
      <c r="F12" s="125"/>
      <c r="G12" s="125"/>
      <c r="H12" s="125"/>
      <c r="I12" s="125"/>
      <c r="J12" s="127" t="s">
        <v>56</v>
      </c>
      <c r="K12" s="125"/>
      <c r="L12" s="125"/>
      <c r="M12" s="125"/>
      <c r="N12" s="125"/>
      <c r="O12" s="125"/>
      <c r="P12" s="125"/>
    </row>
    <row r="13" spans="1:16" s="126" customFormat="1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7"/>
      <c r="K13" s="125"/>
      <c r="L13" s="125"/>
      <c r="M13" s="125"/>
      <c r="N13" s="125"/>
      <c r="O13" s="125"/>
      <c r="P13" s="125"/>
    </row>
    <row r="14" spans="1:16" s="126" customForma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8" t="s">
        <v>57</v>
      </c>
      <c r="K14" s="125"/>
      <c r="L14" s="125"/>
      <c r="M14" s="125"/>
      <c r="N14" s="125"/>
      <c r="O14" s="125"/>
      <c r="P14" s="125"/>
    </row>
    <row r="15" spans="1:16" s="126" customForma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7" t="s">
        <v>58</v>
      </c>
      <c r="L15" s="125"/>
      <c r="M15" s="125"/>
      <c r="N15" s="125"/>
      <c r="O15" s="125"/>
      <c r="P15" s="125"/>
    </row>
    <row r="16" spans="1:16" s="126" customFormat="1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L16" s="125"/>
      <c r="M16" s="125"/>
      <c r="N16" s="125"/>
      <c r="O16" s="125"/>
      <c r="P16" s="125"/>
    </row>
    <row r="17" spans="1:16" s="126" customFormat="1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L17" s="125"/>
      <c r="M17" s="125"/>
      <c r="N17" s="125"/>
      <c r="O17" s="125"/>
      <c r="P17" s="125"/>
    </row>
    <row r="18" spans="1:16" s="126" customFormat="1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s="126" customFormat="1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7" t="s">
        <v>59</v>
      </c>
      <c r="K19" s="125"/>
      <c r="L19" s="125"/>
      <c r="M19" s="125"/>
      <c r="N19" s="125"/>
      <c r="O19" s="125"/>
      <c r="P19" s="125"/>
    </row>
    <row r="20" spans="1:16" s="126" customFormat="1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30" t="s">
        <v>60</v>
      </c>
      <c r="K20" s="131" t="s">
        <v>61</v>
      </c>
      <c r="L20" s="125"/>
      <c r="M20" s="125"/>
      <c r="N20" s="125"/>
      <c r="O20" s="125"/>
      <c r="P20" s="125"/>
    </row>
    <row r="21" spans="1:16" s="126" customFormat="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32" t="s">
        <v>62</v>
      </c>
      <c r="K21" s="131" t="s">
        <v>63</v>
      </c>
      <c r="L21" s="125"/>
      <c r="M21" s="125"/>
      <c r="N21" s="125"/>
      <c r="O21" s="125"/>
      <c r="P21" s="125"/>
    </row>
  </sheetData>
  <sheetProtection selectLockedCells="1" selectUnlockedCells="1"/>
  <hyperlinks>
    <hyperlink ref="J21" r:id="rId1" tooltip="Задайте вопрос по обучению или проекту" xr:uid="{398C417B-D595-442A-BF02-7474E95857C5}"/>
    <hyperlink ref="K21" r:id="rId2" xr:uid="{06327A1F-BF4B-45C1-A71F-0B75C14D3E37}"/>
    <hyperlink ref="K20" r:id="rId3" xr:uid="{2CCFA647-2C26-48BB-B17B-A2C945C26528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Об авторе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2018-10-29T21:23:34Z</dcterms:modified>
</cp:coreProperties>
</file>