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_Стас\_Finalytics\04. Методики, база знаний\Exсel\Мои фишки\БлогНаФД\"/>
    </mc:Choice>
  </mc:AlternateContent>
  <bookViews>
    <workbookView xWindow="0" yWindow="0" windowWidth="20490" windowHeight="7755"/>
  </bookViews>
  <sheets>
    <sheet name="Иллюстрации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F38" i="1"/>
  <c r="F37" i="1"/>
  <c r="I39" i="1"/>
  <c r="E39" i="1"/>
  <c r="D35" i="1"/>
  <c r="F65" i="1" l="1"/>
  <c r="G65" i="1" s="1"/>
  <c r="H65" i="1" s="1"/>
  <c r="G59" i="1"/>
  <c r="H59" i="1" s="1"/>
  <c r="I59" i="1" s="1"/>
  <c r="D45" i="1"/>
  <c r="E36" i="1"/>
  <c r="E37" i="1" s="1"/>
  <c r="I45" i="1"/>
  <c r="E8" i="1"/>
  <c r="E14" i="1" s="1"/>
  <c r="F8" i="1"/>
  <c r="F14" i="1" s="1"/>
  <c r="G8" i="1"/>
  <c r="G14" i="1" s="1"/>
  <c r="H8" i="1"/>
  <c r="H14" i="1" s="1"/>
  <c r="I8" i="1"/>
  <c r="D8" i="1"/>
  <c r="D14" i="1" s="1"/>
  <c r="D59" i="1" l="1"/>
  <c r="D65" i="1"/>
  <c r="D67" i="1" s="1"/>
  <c r="F51" i="1"/>
  <c r="G45" i="1"/>
  <c r="I51" i="1"/>
  <c r="I52" i="1" s="1"/>
  <c r="E51" i="1"/>
  <c r="E45" i="1"/>
  <c r="I65" i="1" s="1"/>
  <c r="F45" i="1"/>
  <c r="H51" i="1"/>
  <c r="D52" i="1"/>
  <c r="H45" i="1"/>
  <c r="D17" i="1"/>
  <c r="G51" i="1"/>
  <c r="E38" i="1"/>
  <c r="I14" i="1"/>
  <c r="D16" i="1"/>
  <c r="D23" i="1"/>
  <c r="D27" i="1" s="1"/>
  <c r="D66" i="1" l="1"/>
  <c r="D47" i="1"/>
  <c r="H52" i="1"/>
  <c r="D68" i="1"/>
  <c r="F52" i="1"/>
  <c r="G52" i="1"/>
  <c r="D15" i="1"/>
  <c r="E52" i="1"/>
  <c r="E59" i="1"/>
  <c r="D46" i="1"/>
  <c r="F36" i="1"/>
  <c r="D25" i="1"/>
  <c r="F25" i="1"/>
  <c r="H25" i="1"/>
  <c r="G25" i="1"/>
  <c r="E25" i="1"/>
  <c r="I25" i="1"/>
  <c r="D55" i="1" l="1"/>
  <c r="D54" i="1"/>
  <c r="D62" i="1"/>
  <c r="D60" i="1"/>
  <c r="D53" i="1"/>
  <c r="D61" i="1"/>
  <c r="D26" i="1"/>
  <c r="F39" i="1"/>
  <c r="G36" i="1" l="1"/>
  <c r="G37" i="1" l="1"/>
  <c r="G38" i="1" s="1"/>
  <c r="G39" i="1" l="1"/>
  <c r="H36" i="1" s="1"/>
  <c r="H37" i="1" l="1"/>
  <c r="H38" i="1" s="1"/>
  <c r="H39" i="1" l="1"/>
  <c r="I36" i="1" s="1"/>
  <c r="I37" i="1" l="1"/>
  <c r="I38" i="1" s="1"/>
</calcChain>
</file>

<file path=xl/sharedStrings.xml><?xml version="1.0" encoding="utf-8"?>
<sst xmlns="http://schemas.openxmlformats.org/spreadsheetml/2006/main" count="66" uniqueCount="55">
  <si>
    <t>Инвестиционные показатели</t>
  </si>
  <si>
    <t>Станислав Салостей для "Финансового директора"</t>
  </si>
  <si>
    <t>ставка дисконтирования</t>
  </si>
  <si>
    <t>Вводные данные</t>
  </si>
  <si>
    <t>Стартовые инвестиции</t>
  </si>
  <si>
    <t>Свободный денежный поток</t>
  </si>
  <si>
    <t>Итого</t>
  </si>
  <si>
    <t>"Ручной" способ</t>
  </si>
  <si>
    <t>Формула ВСД</t>
  </si>
  <si>
    <t>Сумма дисконтированных потоков</t>
  </si>
  <si>
    <t>Формула ЧПС (с типовой ошибкой)</t>
  </si>
  <si>
    <t>Формула ЧПС</t>
  </si>
  <si>
    <r>
      <rPr>
        <sz val="10"/>
        <color theme="1" tint="0.499984740745262"/>
        <rFont val="Calibri"/>
        <family val="2"/>
        <charset val="204"/>
        <scheme val="minor"/>
      </rPr>
      <t>←</t>
    </r>
    <r>
      <rPr>
        <sz val="10"/>
        <color theme="1" tint="0.499984740745262"/>
        <rFont val="Segoe UI"/>
        <family val="2"/>
        <charset val="204"/>
      </rPr>
      <t xml:space="preserve"> указан весь диапазон, включая Стартовые инвестиции</t>
    </r>
  </si>
  <si>
    <r>
      <rPr>
        <sz val="10"/>
        <color theme="1" tint="0.499984740745262"/>
        <rFont val="Calibri"/>
        <family val="2"/>
        <charset val="204"/>
        <scheme val="minor"/>
      </rPr>
      <t>←</t>
    </r>
    <r>
      <rPr>
        <sz val="10"/>
        <color theme="1" tint="0.499984740745262"/>
        <rFont val="Segoe UI"/>
        <family val="2"/>
        <charset val="204"/>
      </rPr>
      <t xml:space="preserve"> в ЧПС нужно указывать только дисконтируемый диапазон</t>
    </r>
  </si>
  <si>
    <r>
      <rPr>
        <b/>
        <sz val="11"/>
        <color theme="1"/>
        <rFont val="Segoe UI Light"/>
        <family val="2"/>
        <charset val="204"/>
      </rPr>
      <t>NPV</t>
    </r>
    <r>
      <rPr>
        <sz val="11"/>
        <color theme="1"/>
        <rFont val="Segoe UI Light"/>
        <family val="2"/>
        <charset val="204"/>
      </rPr>
      <t xml:space="preserve"> (чистая приведенная стоимость)</t>
    </r>
  </si>
  <si>
    <t>проверка:</t>
  </si>
  <si>
    <r>
      <rPr>
        <sz val="10"/>
        <color theme="1" tint="0.499984740745262"/>
        <rFont val="Calibri"/>
        <family val="2"/>
        <charset val="204"/>
        <scheme val="minor"/>
      </rPr>
      <t>←</t>
    </r>
    <r>
      <rPr>
        <sz val="10"/>
        <color theme="1" tint="0.499984740745262"/>
        <rFont val="Segoe UI"/>
        <family val="2"/>
        <charset val="204"/>
      </rPr>
      <t xml:space="preserve"> при ставке дисконтирования IRR показатель NPV = 0</t>
    </r>
  </si>
  <si>
    <t>То же самое с ЧПС</t>
  </si>
  <si>
    <r>
      <rPr>
        <b/>
        <sz val="11"/>
        <color theme="1"/>
        <rFont val="Segoe UI Light"/>
        <family val="2"/>
        <charset val="204"/>
      </rPr>
      <t>Аннуитет</t>
    </r>
    <r>
      <rPr>
        <sz val="11"/>
        <color theme="1"/>
        <rFont val="Segoe UI Light"/>
        <family val="2"/>
        <charset val="204"/>
      </rPr>
      <t xml:space="preserve"> (равновеликий платеж)</t>
    </r>
  </si>
  <si>
    <t>&gt;0 - проект принимаем; &lt;0 - отказываемся</t>
  </si>
  <si>
    <t>Рассчитывает величину платежа в период</t>
  </si>
  <si>
    <t>Сумма кредита</t>
  </si>
  <si>
    <t>Сумма ежегодного платежа</t>
  </si>
  <si>
    <t>Тело кредита</t>
  </si>
  <si>
    <t>Процент по кредиту</t>
  </si>
  <si>
    <r>
      <t xml:space="preserve">Задолженность на </t>
    </r>
    <r>
      <rPr>
        <b/>
        <sz val="10"/>
        <color theme="1"/>
        <rFont val="Segoe UI Light"/>
        <family val="2"/>
        <charset val="204"/>
      </rPr>
      <t>конец</t>
    </r>
  </si>
  <si>
    <r>
      <t xml:space="preserve">Задолженность на </t>
    </r>
    <r>
      <rPr>
        <b/>
        <sz val="10"/>
        <color theme="1"/>
        <rFont val="Segoe UI Light"/>
        <family val="2"/>
        <charset val="204"/>
      </rPr>
      <t>начало</t>
    </r>
  </si>
  <si>
    <r>
      <rPr>
        <sz val="10"/>
        <color theme="1" tint="0.499984740745262"/>
        <rFont val="Calibri"/>
        <family val="2"/>
        <charset val="204"/>
        <scheme val="minor"/>
      </rPr>
      <t>←</t>
    </r>
    <r>
      <rPr>
        <sz val="10"/>
        <color theme="1" tint="0.499984740745262"/>
        <rFont val="Segoe UI"/>
        <family val="2"/>
        <charset val="204"/>
      </rPr>
      <t xml:space="preserve"> сумма автоматически "выдается" с минусом</t>
    </r>
  </si>
  <si>
    <t>Хитрые тонкости</t>
  </si>
  <si>
    <t>кредит</t>
  </si>
  <si>
    <t>взят</t>
  </si>
  <si>
    <t>начались платежи</t>
  </si>
  <si>
    <t>Сумма переплаты</t>
  </si>
  <si>
    <t>NPV</t>
  </si>
  <si>
    <t>IRR</t>
  </si>
  <si>
    <r>
      <rPr>
        <sz val="10"/>
        <color theme="1" tint="0.499984740745262"/>
        <rFont val="Calibri"/>
        <family val="2"/>
        <charset val="204"/>
        <scheme val="minor"/>
      </rPr>
      <t>←</t>
    </r>
    <r>
      <rPr>
        <sz val="10"/>
        <color theme="1" tint="0.499984740745262"/>
        <rFont val="Segoe UI"/>
        <family val="2"/>
        <charset val="204"/>
      </rPr>
      <t xml:space="preserve"> при правильной финансовой математике</t>
    </r>
  </si>
  <si>
    <r>
      <rPr>
        <sz val="10"/>
        <color theme="1" tint="0.499984740745262"/>
        <rFont val="Calibri"/>
        <family val="2"/>
        <charset val="204"/>
        <scheme val="minor"/>
      </rPr>
      <t>←</t>
    </r>
    <r>
      <rPr>
        <sz val="10"/>
        <color theme="1" tint="0.499984740745262"/>
        <rFont val="Segoe UI"/>
        <family val="2"/>
        <charset val="204"/>
      </rPr>
      <t xml:space="preserve"> IRR равен проценту под который брался кредит</t>
    </r>
  </si>
  <si>
    <t>Денежные потоки с банком</t>
  </si>
  <si>
    <r>
      <rPr>
        <sz val="10"/>
        <color theme="5"/>
        <rFont val="Calibri"/>
        <family val="2"/>
        <charset val="204"/>
        <scheme val="minor"/>
      </rPr>
      <t>←</t>
    </r>
    <r>
      <rPr>
        <sz val="10"/>
        <color theme="5"/>
        <rFont val="Segoe UI"/>
        <family val="2"/>
        <charset val="204"/>
      </rPr>
      <t xml:space="preserve"> УЖЕ НЕ НОЛЬ!</t>
    </r>
  </si>
  <si>
    <t>банк предложил страховку которая увеличит кредит "всего" на 2%</t>
  </si>
  <si>
    <t>Страховка от суммы кредита 2%</t>
  </si>
  <si>
    <r>
      <rPr>
        <sz val="10"/>
        <color theme="5"/>
        <rFont val="Calibri"/>
        <family val="2"/>
        <charset val="204"/>
        <scheme val="minor"/>
      </rPr>
      <t>←</t>
    </r>
    <r>
      <rPr>
        <sz val="10"/>
        <color theme="5"/>
        <rFont val="Segoe UI"/>
        <family val="2"/>
        <charset val="204"/>
      </rPr>
      <t xml:space="preserve"> кредит удорожал не на 2, а почти на 3%!</t>
    </r>
  </si>
  <si>
    <t>Потом будете платить меньше</t>
  </si>
  <si>
    <t>банк предложил для "ровности счета" сделать первый платеж "побольше"</t>
  </si>
  <si>
    <t>Сумма переплаты не изменится!</t>
  </si>
  <si>
    <t>Сумма переплаты выросла</t>
  </si>
  <si>
    <r>
      <rPr>
        <sz val="10"/>
        <color theme="5"/>
        <rFont val="Calibri"/>
        <family val="2"/>
        <charset val="204"/>
        <scheme val="minor"/>
      </rPr>
      <t>←</t>
    </r>
    <r>
      <rPr>
        <sz val="10"/>
        <color theme="5"/>
        <rFont val="Segoe UI"/>
        <family val="2"/>
        <charset val="204"/>
      </rPr>
      <t xml:space="preserve"> НО кредит удорожает</t>
    </r>
  </si>
  <si>
    <t>и почему-то никогда не предлагается бОльшую часть погасить потом</t>
  </si>
  <si>
    <r>
      <rPr>
        <sz val="10"/>
        <color theme="5"/>
        <rFont val="Calibri"/>
        <family val="2"/>
        <charset val="204"/>
        <scheme val="minor"/>
      </rPr>
      <t>←</t>
    </r>
    <r>
      <rPr>
        <sz val="10"/>
        <color theme="5"/>
        <rFont val="Segoe UI"/>
        <family val="2"/>
        <charset val="204"/>
      </rPr>
      <t xml:space="preserve"> Тогда кредит бы подешевел ☺</t>
    </r>
  </si>
  <si>
    <t>SalosteySV@gmail.com</t>
  </si>
  <si>
    <r>
      <rPr>
        <b/>
        <sz val="11"/>
        <color theme="1"/>
        <rFont val="Segoe UI Light"/>
        <family val="2"/>
        <charset val="204"/>
      </rPr>
      <t>IRR</t>
    </r>
    <r>
      <rPr>
        <sz val="11"/>
        <color theme="1"/>
        <rFont val="Segoe UI Light"/>
        <family val="2"/>
        <charset val="204"/>
      </rPr>
      <t xml:space="preserve"> (внутренняя ставка доходности)</t>
    </r>
  </si>
  <si>
    <t>&gt; Ставки дисконтирования - проект принимаем; &lt;СД - отказываемся</t>
  </si>
  <si>
    <t>отвечает на вопрос: "Какая должна быть ставка дисконтирования, чтобы NPV приняло нулевое значение?"</t>
  </si>
  <si>
    <t>Платеж по процентам</t>
  </si>
  <si>
    <t>По вопросам, связанным с Excel (расчетные модели, отчеты, обучение сотрудников), вы можете обратиться к автору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</si>
</sst>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sz val="14"/>
      <color theme="0"/>
      <name val="Segoe UI Light"/>
      <family val="2"/>
      <charset val="204"/>
    </font>
    <font>
      <sz val="11"/>
      <color theme="1"/>
      <name val="Segoe UI Light"/>
      <family val="2"/>
      <charset val="204"/>
    </font>
    <font>
      <b/>
      <sz val="14"/>
      <color rgb="FF0070C0"/>
      <name val="Segoe UI Light"/>
      <family val="2"/>
      <charset val="204"/>
    </font>
    <font>
      <sz val="11"/>
      <color rgb="FF0070C0"/>
      <name val="Segoe UI Light"/>
      <family val="2"/>
      <charset val="204"/>
    </font>
    <font>
      <sz val="10"/>
      <color rgb="FF0070C0"/>
      <name val="Segoe UI Light"/>
      <family val="2"/>
      <charset val="204"/>
    </font>
    <font>
      <sz val="10"/>
      <color rgb="FF0070C0"/>
      <name val="Segoe UI"/>
      <family val="2"/>
      <charset val="204"/>
    </font>
    <font>
      <sz val="10"/>
      <color theme="1"/>
      <name val="Segoe UI Light"/>
      <family val="2"/>
      <charset val="204"/>
    </font>
    <font>
      <sz val="10"/>
      <color theme="1" tint="0.499984740745262"/>
      <name val="Segoe UI"/>
      <family val="2"/>
      <charset val="204"/>
    </font>
    <font>
      <sz val="10"/>
      <color theme="1" tint="0.499984740745262"/>
      <name val="Calibri"/>
      <family val="2"/>
      <charset val="204"/>
      <scheme val="minor"/>
    </font>
    <font>
      <sz val="10"/>
      <color theme="5"/>
      <name val="Segoe UI"/>
      <family val="2"/>
      <charset val="204"/>
    </font>
    <font>
      <b/>
      <sz val="11"/>
      <color theme="1"/>
      <name val="Segoe UI Light"/>
      <family val="2"/>
      <charset val="204"/>
    </font>
    <font>
      <sz val="10"/>
      <color theme="4" tint="-0.249977111117893"/>
      <name val="Segoe UI Light"/>
      <family val="2"/>
      <charset val="204"/>
    </font>
    <font>
      <b/>
      <sz val="10"/>
      <color theme="1"/>
      <name val="Segoe UI Light"/>
      <family val="2"/>
      <charset val="204"/>
    </font>
    <font>
      <sz val="10"/>
      <color theme="5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 tint="0.14999847407452621"/>
      <name val="Segoe UI Light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/>
      <bottom style="thin">
        <color rgb="FF007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6" fillId="0" borderId="0" xfId="0" applyFont="1"/>
    <xf numFmtId="0" fontId="5" fillId="0" borderId="0" xfId="0" applyFont="1"/>
    <xf numFmtId="0" fontId="5" fillId="3" borderId="0" xfId="0" applyFont="1" applyFill="1"/>
    <xf numFmtId="9" fontId="5" fillId="0" borderId="0" xfId="0" applyNumberFormat="1" applyFont="1"/>
    <xf numFmtId="3" fontId="5" fillId="0" borderId="0" xfId="0" applyNumberFormat="1" applyFont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0" xfId="0" applyFont="1"/>
    <xf numFmtId="3" fontId="2" fillId="0" borderId="0" xfId="0" applyNumberFormat="1" applyFont="1"/>
    <xf numFmtId="3" fontId="2" fillId="3" borderId="0" xfId="0" applyNumberFormat="1" applyFont="1" applyFill="1"/>
    <xf numFmtId="9" fontId="2" fillId="0" borderId="0" xfId="1" applyFont="1"/>
    <xf numFmtId="3" fontId="2" fillId="4" borderId="0" xfId="0" applyNumberFormat="1" applyFont="1" applyFill="1"/>
    <xf numFmtId="3" fontId="11" fillId="0" borderId="0" xfId="0" applyNumberFormat="1" applyFont="1"/>
    <xf numFmtId="3" fontId="13" fillId="0" borderId="0" xfId="0" applyNumberFormat="1" applyFont="1"/>
    <xf numFmtId="10" fontId="2" fillId="4" borderId="0" xfId="1" applyNumberFormat="1" applyFont="1" applyFill="1"/>
    <xf numFmtId="3" fontId="3" fillId="4" borderId="0" xfId="0" applyNumberFormat="1" applyFont="1" applyFill="1"/>
    <xf numFmtId="0" fontId="15" fillId="3" borderId="0" xfId="0" applyFont="1" applyFill="1" applyAlignment="1">
      <alignment horizontal="right"/>
    </xf>
    <xf numFmtId="0" fontId="10" fillId="3" borderId="0" xfId="0" applyFont="1" applyFill="1"/>
    <xf numFmtId="0" fontId="10" fillId="4" borderId="0" xfId="0" applyFont="1" applyFill="1"/>
    <xf numFmtId="0" fontId="5" fillId="4" borderId="0" xfId="0" applyFont="1" applyFill="1"/>
    <xf numFmtId="0" fontId="14" fillId="3" borderId="0" xfId="0" applyFont="1" applyFill="1"/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0" borderId="2" xfId="0" applyFont="1" applyBorder="1"/>
    <xf numFmtId="0" fontId="7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3" fontId="3" fillId="0" borderId="0" xfId="0" applyNumberFormat="1" applyFont="1"/>
    <xf numFmtId="9" fontId="3" fillId="0" borderId="0" xfId="1" applyFont="1"/>
    <xf numFmtId="164" fontId="3" fillId="0" borderId="0" xfId="1" applyNumberFormat="1" applyFont="1"/>
    <xf numFmtId="0" fontId="2" fillId="3" borderId="0" xfId="0" applyFont="1" applyFill="1"/>
    <xf numFmtId="0" fontId="5" fillId="0" borderId="0" xfId="0" applyFont="1" applyFill="1"/>
    <xf numFmtId="0" fontId="2" fillId="0" borderId="0" xfId="0" applyFont="1" applyFill="1"/>
    <xf numFmtId="3" fontId="2" fillId="0" borderId="0" xfId="0" applyNumberFormat="1" applyFont="1" applyFill="1"/>
    <xf numFmtId="3" fontId="2" fillId="5" borderId="0" xfId="0" applyNumberFormat="1" applyFont="1" applyFill="1"/>
    <xf numFmtId="3" fontId="2" fillId="6" borderId="0" xfId="0" applyNumberFormat="1" applyFont="1" applyFill="1"/>
    <xf numFmtId="0" fontId="2" fillId="4" borderId="0" xfId="0" applyFont="1" applyFill="1"/>
    <xf numFmtId="0" fontId="5" fillId="0" borderId="1" xfId="0" applyFont="1" applyBorder="1"/>
    <xf numFmtId="3" fontId="2" fillId="0" borderId="1" xfId="0" applyNumberFormat="1" applyFont="1" applyBorder="1"/>
    <xf numFmtId="0" fontId="18" fillId="3" borderId="0" xfId="2" applyFill="1"/>
    <xf numFmtId="0" fontId="19" fillId="3" borderId="0" xfId="0" applyFont="1" applyFill="1"/>
    <xf numFmtId="0" fontId="10" fillId="0" borderId="2" xfId="0" applyFont="1" applyFill="1" applyBorder="1" applyAlignment="1">
      <alignment horizontal="left"/>
    </xf>
    <xf numFmtId="9" fontId="2" fillId="4" borderId="2" xfId="1" applyFont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osteyS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0"/>
  <sheetViews>
    <sheetView showGridLines="0" tabSelected="1" workbookViewId="0">
      <selection activeCell="D60" sqref="D60"/>
    </sheetView>
  </sheetViews>
  <sheetFormatPr defaultRowHeight="16.5" x14ac:dyDescent="0.3"/>
  <cols>
    <col min="1" max="1" width="5.7109375" style="4" customWidth="1"/>
    <col min="2" max="2" width="0.7109375" style="4" customWidth="1"/>
    <col min="3" max="3" width="30.5703125" style="4" bestFit="1" customWidth="1"/>
    <col min="4" max="4" width="9.85546875" style="4" bestFit="1" customWidth="1"/>
    <col min="5" max="5" width="9.7109375" style="4" bestFit="1" customWidth="1"/>
    <col min="6" max="9" width="9.140625" style="4"/>
    <col min="10" max="10" width="12.5703125" style="4" customWidth="1"/>
    <col min="11" max="11" width="27.28515625" style="4" customWidth="1"/>
    <col min="12" max="16384" width="9.140625" style="4"/>
  </cols>
  <sheetData>
    <row r="2" spans="2:11" ht="20.25" x14ac:dyDescent="0.35">
      <c r="B2" s="1" t="s">
        <v>0</v>
      </c>
      <c r="C2" s="2"/>
      <c r="D2" s="2"/>
      <c r="E2" s="2"/>
      <c r="F2" s="2"/>
      <c r="G2" s="3" t="s">
        <v>1</v>
      </c>
    </row>
    <row r="3" spans="2:11" ht="8.25" customHeight="1" x14ac:dyDescent="0.3"/>
    <row r="4" spans="2:11" x14ac:dyDescent="0.3">
      <c r="B4" s="42" t="s">
        <v>3</v>
      </c>
      <c r="C4" s="5"/>
      <c r="D4" s="5"/>
      <c r="E4" s="5"/>
      <c r="F4" s="5"/>
      <c r="G4" s="5"/>
      <c r="H4" s="5"/>
      <c r="I4" s="5"/>
      <c r="J4" s="5"/>
      <c r="K4" s="5"/>
    </row>
    <row r="5" spans="2:11" ht="21.75" customHeight="1" thickBot="1" x14ac:dyDescent="0.35">
      <c r="C5" s="8"/>
      <c r="D5" s="9">
        <v>2015</v>
      </c>
      <c r="E5" s="9">
        <v>2016</v>
      </c>
      <c r="F5" s="9">
        <v>2017</v>
      </c>
      <c r="G5" s="9">
        <v>2018</v>
      </c>
      <c r="H5" s="9">
        <v>2019</v>
      </c>
      <c r="I5" s="9">
        <v>2019</v>
      </c>
    </row>
    <row r="6" spans="2:11" x14ac:dyDescent="0.3">
      <c r="C6" s="10" t="s">
        <v>4</v>
      </c>
      <c r="D6" s="11">
        <v>-1000000</v>
      </c>
      <c r="E6" s="11"/>
      <c r="F6" s="11"/>
      <c r="G6" s="11"/>
      <c r="H6" s="11"/>
      <c r="I6" s="11"/>
    </row>
    <row r="7" spans="2:11" x14ac:dyDescent="0.3">
      <c r="C7" s="10" t="s">
        <v>5</v>
      </c>
      <c r="D7" s="11"/>
      <c r="E7" s="11">
        <v>250000</v>
      </c>
      <c r="F7" s="11">
        <v>250000</v>
      </c>
      <c r="G7" s="11">
        <v>250000</v>
      </c>
      <c r="H7" s="11">
        <v>250000</v>
      </c>
      <c r="I7" s="11">
        <v>250000</v>
      </c>
    </row>
    <row r="8" spans="2:11" x14ac:dyDescent="0.3">
      <c r="C8" s="12" t="s">
        <v>6</v>
      </c>
      <c r="D8" s="12">
        <f>SUM(D6:D7)</f>
        <v>-1000000</v>
      </c>
      <c r="E8" s="12">
        <f t="shared" ref="E8:I8" si="0">SUM(E6:E7)</f>
        <v>250000</v>
      </c>
      <c r="F8" s="12">
        <f t="shared" si="0"/>
        <v>250000</v>
      </c>
      <c r="G8" s="12">
        <f t="shared" si="0"/>
        <v>250000</v>
      </c>
      <c r="H8" s="12">
        <f t="shared" si="0"/>
        <v>250000</v>
      </c>
      <c r="I8" s="12">
        <f t="shared" si="0"/>
        <v>250000</v>
      </c>
    </row>
    <row r="9" spans="2:11" ht="3" customHeight="1" x14ac:dyDescent="0.3"/>
    <row r="10" spans="2:11" x14ac:dyDescent="0.3">
      <c r="C10" s="43" t="s">
        <v>2</v>
      </c>
      <c r="D10" s="44">
        <v>0.1</v>
      </c>
      <c r="E10" s="26"/>
      <c r="F10" s="26"/>
      <c r="G10" s="26"/>
      <c r="H10" s="26"/>
      <c r="I10" s="26"/>
    </row>
    <row r="12" spans="2:11" x14ac:dyDescent="0.3">
      <c r="B12" s="5" t="s">
        <v>14</v>
      </c>
      <c r="C12" s="5"/>
      <c r="D12" s="5"/>
      <c r="E12" s="5"/>
      <c r="F12" s="5"/>
      <c r="G12" s="5"/>
      <c r="H12" s="5"/>
      <c r="I12" s="5"/>
      <c r="J12" s="5"/>
      <c r="K12" s="19" t="s">
        <v>19</v>
      </c>
    </row>
    <row r="13" spans="2:11" ht="21" customHeight="1" thickBot="1" x14ac:dyDescent="0.35">
      <c r="C13" s="8"/>
      <c r="D13" s="9">
        <v>0</v>
      </c>
      <c r="E13" s="9">
        <v>1</v>
      </c>
      <c r="F13" s="9">
        <v>2</v>
      </c>
      <c r="G13" s="9">
        <v>3</v>
      </c>
      <c r="H13" s="9">
        <v>4</v>
      </c>
      <c r="I13" s="9">
        <v>5</v>
      </c>
    </row>
    <row r="14" spans="2:11" x14ac:dyDescent="0.3">
      <c r="C14" s="10" t="s">
        <v>7</v>
      </c>
      <c r="D14" s="11">
        <f>D8/(1+$D$10)^D13</f>
        <v>-1000000</v>
      </c>
      <c r="E14" s="11">
        <f>E8/(1+$D$10)^E13</f>
        <v>227272.72727272726</v>
      </c>
      <c r="F14" s="11">
        <f t="shared" ref="F14:I14" si="1">F8/(1+$D$10)^F13</f>
        <v>206611.57024793385</v>
      </c>
      <c r="G14" s="11">
        <f t="shared" si="1"/>
        <v>187828.70022539439</v>
      </c>
      <c r="H14" s="11">
        <f t="shared" si="1"/>
        <v>170753.36384126762</v>
      </c>
      <c r="I14" s="11">
        <f t="shared" si="1"/>
        <v>155230.33076478873</v>
      </c>
    </row>
    <row r="15" spans="2:11" x14ac:dyDescent="0.3">
      <c r="C15" s="10" t="s">
        <v>9</v>
      </c>
      <c r="D15" s="14">
        <f>SUM(D14:I14)</f>
        <v>-52303.307647888112</v>
      </c>
      <c r="E15" s="11"/>
      <c r="F15" s="11"/>
      <c r="G15" s="11"/>
      <c r="H15" s="11"/>
      <c r="I15" s="11"/>
    </row>
    <row r="16" spans="2:11" x14ac:dyDescent="0.3">
      <c r="C16" s="10" t="s">
        <v>10</v>
      </c>
      <c r="D16" s="16">
        <f>NPV(D10,D8:I8)</f>
        <v>-47548.461498080127</v>
      </c>
      <c r="E16" s="15" t="s">
        <v>12</v>
      </c>
      <c r="G16" s="11"/>
      <c r="H16" s="11"/>
      <c r="I16" s="11"/>
    </row>
    <row r="17" spans="2:11" x14ac:dyDescent="0.3">
      <c r="C17" s="10" t="s">
        <v>11</v>
      </c>
      <c r="D17" s="14">
        <f>NPV(D10,E8:I8)+D8</f>
        <v>-52303.307647888199</v>
      </c>
      <c r="E17" s="15" t="s">
        <v>13</v>
      </c>
      <c r="G17" s="11"/>
      <c r="H17" s="11"/>
      <c r="I17" s="11"/>
    </row>
    <row r="19" spans="2:11" collapsed="1" x14ac:dyDescent="0.3"/>
    <row r="20" spans="2:11" x14ac:dyDescent="0.3">
      <c r="B20" s="5" t="s">
        <v>50</v>
      </c>
      <c r="C20" s="5"/>
      <c r="D20" s="5"/>
      <c r="E20" s="5"/>
      <c r="F20" s="5"/>
      <c r="G20" s="5"/>
      <c r="H20" s="5"/>
      <c r="I20" s="5"/>
      <c r="J20" s="5"/>
      <c r="K20" s="19" t="s">
        <v>51</v>
      </c>
    </row>
    <row r="21" spans="2:11" ht="21" customHeight="1" x14ac:dyDescent="0.3">
      <c r="C21" s="10" t="s">
        <v>52</v>
      </c>
    </row>
    <row r="22" spans="2:11" ht="8.25" customHeight="1" x14ac:dyDescent="0.3">
      <c r="C22" s="10"/>
      <c r="D22" s="11"/>
      <c r="E22" s="11"/>
      <c r="F22" s="11"/>
      <c r="G22" s="11"/>
      <c r="H22" s="11"/>
      <c r="I22" s="11"/>
    </row>
    <row r="23" spans="2:11" x14ac:dyDescent="0.3">
      <c r="C23" s="10" t="s">
        <v>8</v>
      </c>
      <c r="D23" s="17">
        <f>IRR(D8:I8)</f>
        <v>7.9308261160528692E-2</v>
      </c>
      <c r="E23" s="11"/>
      <c r="F23" s="11"/>
      <c r="G23" s="11"/>
      <c r="H23" s="11"/>
      <c r="I23" s="11"/>
    </row>
    <row r="24" spans="2:11" ht="24.75" customHeight="1" thickBot="1" x14ac:dyDescent="0.35">
      <c r="C24" s="8" t="s">
        <v>15</v>
      </c>
      <c r="D24" s="9">
        <v>0</v>
      </c>
      <c r="E24" s="9">
        <v>1</v>
      </c>
      <c r="F24" s="9">
        <v>2</v>
      </c>
      <c r="G24" s="9">
        <v>3</v>
      </c>
      <c r="H24" s="9">
        <v>4</v>
      </c>
      <c r="I24" s="9">
        <v>5</v>
      </c>
    </row>
    <row r="25" spans="2:11" x14ac:dyDescent="0.3">
      <c r="C25" s="10" t="s">
        <v>7</v>
      </c>
      <c r="D25" s="11">
        <f>D8/(1+$D$23)^D24</f>
        <v>-1000000</v>
      </c>
      <c r="E25" s="11">
        <f t="shared" ref="E25:I25" si="2">E8/(1+$D$23)^E24</f>
        <v>231629.84014519348</v>
      </c>
      <c r="F25" s="11">
        <f t="shared" si="2"/>
        <v>214609.53138275153</v>
      </c>
      <c r="G25" s="11">
        <f t="shared" si="2"/>
        <v>198839.88579128648</v>
      </c>
      <c r="H25" s="11">
        <f t="shared" si="2"/>
        <v>184229.00384129686</v>
      </c>
      <c r="I25" s="11">
        <f t="shared" si="2"/>
        <v>170691.73883947128</v>
      </c>
    </row>
    <row r="26" spans="2:11" x14ac:dyDescent="0.3">
      <c r="C26" s="10" t="s">
        <v>9</v>
      </c>
      <c r="D26" s="18">
        <f>SUM(D25:I25)</f>
        <v>-3.4924596548080444E-10</v>
      </c>
      <c r="E26" s="15" t="s">
        <v>16</v>
      </c>
      <c r="F26" s="11"/>
      <c r="G26" s="11"/>
      <c r="H26" s="11"/>
      <c r="I26" s="11"/>
    </row>
    <row r="27" spans="2:11" x14ac:dyDescent="0.3">
      <c r="C27" s="10" t="s">
        <v>17</v>
      </c>
      <c r="D27" s="18">
        <f>NPV(D23,E8:I8)+D8</f>
        <v>0</v>
      </c>
    </row>
    <row r="30" spans="2:11" x14ac:dyDescent="0.3">
      <c r="B30" s="5" t="s">
        <v>18</v>
      </c>
      <c r="C30" s="5"/>
      <c r="D30" s="5"/>
      <c r="E30" s="5"/>
      <c r="F30" s="5"/>
      <c r="G30" s="5"/>
      <c r="H30" s="5"/>
      <c r="I30" s="5"/>
      <c r="J30" s="5"/>
      <c r="K30" s="5"/>
    </row>
    <row r="31" spans="2:11" ht="21" customHeight="1" x14ac:dyDescent="0.3">
      <c r="C31" s="10" t="s">
        <v>20</v>
      </c>
    </row>
    <row r="32" spans="2:11" ht="24.75" customHeight="1" thickBot="1" x14ac:dyDescent="0.35">
      <c r="C32" s="8"/>
      <c r="D32" s="9"/>
      <c r="E32" s="9">
        <v>1</v>
      </c>
      <c r="F32" s="9">
        <v>2</v>
      </c>
      <c r="G32" s="9">
        <v>3</v>
      </c>
      <c r="H32" s="9">
        <v>4</v>
      </c>
      <c r="I32" s="9">
        <v>5</v>
      </c>
    </row>
    <row r="33" spans="3:11" x14ac:dyDescent="0.3">
      <c r="C33" s="10" t="s">
        <v>21</v>
      </c>
      <c r="D33" s="11">
        <v>1000000</v>
      </c>
      <c r="E33" s="11"/>
      <c r="F33" s="11"/>
      <c r="G33" s="11"/>
      <c r="H33" s="11"/>
      <c r="I33" s="11"/>
      <c r="K33" s="6"/>
    </row>
    <row r="34" spans="3:11" x14ac:dyDescent="0.3">
      <c r="C34" s="10" t="s">
        <v>24</v>
      </c>
      <c r="D34" s="13">
        <v>0.1</v>
      </c>
      <c r="E34" s="11"/>
      <c r="F34" s="11"/>
      <c r="G34" s="11"/>
      <c r="H34" s="11"/>
      <c r="I34" s="11"/>
      <c r="K34" s="6"/>
    </row>
    <row r="35" spans="3:11" x14ac:dyDescent="0.3">
      <c r="C35" s="10" t="s">
        <v>22</v>
      </c>
      <c r="D35" s="18">
        <f>PMT(D34,I32,D33)</f>
        <v>-263797.48079474544</v>
      </c>
      <c r="E35" s="15" t="s">
        <v>27</v>
      </c>
      <c r="G35" s="11"/>
      <c r="H35" s="11"/>
      <c r="I35" s="11"/>
    </row>
    <row r="36" spans="3:11" ht="25.5" customHeight="1" x14ac:dyDescent="0.3">
      <c r="C36" s="10" t="s">
        <v>26</v>
      </c>
      <c r="E36" s="11">
        <f>D33</f>
        <v>1000000</v>
      </c>
      <c r="F36" s="11">
        <f>E39</f>
        <v>836202.5192052545</v>
      </c>
      <c r="G36" s="11">
        <f>F39</f>
        <v>656025.29033103446</v>
      </c>
      <c r="H36" s="11">
        <f t="shared" ref="H36:I36" si="3">G39</f>
        <v>457830.33856939245</v>
      </c>
      <c r="I36" s="11">
        <f t="shared" si="3"/>
        <v>239815.89163158624</v>
      </c>
    </row>
    <row r="37" spans="3:11" x14ac:dyDescent="0.3">
      <c r="C37" s="10" t="s">
        <v>53</v>
      </c>
      <c r="E37" s="11">
        <f>-E36*$D$10</f>
        <v>-100000</v>
      </c>
      <c r="F37" s="11">
        <f>-F36*$D$10</f>
        <v>-83620.25192052545</v>
      </c>
      <c r="G37" s="11">
        <f>-G36*$D$10</f>
        <v>-65602.529033103448</v>
      </c>
      <c r="H37" s="11">
        <f t="shared" ref="H37:I37" si="4">-H36*$D$10</f>
        <v>-45783.033856939248</v>
      </c>
      <c r="I37" s="11">
        <f t="shared" si="4"/>
        <v>-23981.589163158627</v>
      </c>
    </row>
    <row r="38" spans="3:11" x14ac:dyDescent="0.3">
      <c r="C38" s="10" t="s">
        <v>23</v>
      </c>
      <c r="E38" s="11">
        <f>$D$35-E37</f>
        <v>-163797.48079474544</v>
      </c>
      <c r="F38" s="11">
        <f>$D$35-F37</f>
        <v>-180177.22887421999</v>
      </c>
      <c r="G38" s="11">
        <f>$D$35-G37</f>
        <v>-198194.95176164201</v>
      </c>
      <c r="H38" s="11">
        <f t="shared" ref="H38:I38" si="5">$D$35-H37</f>
        <v>-218014.44693780621</v>
      </c>
      <c r="I38" s="11">
        <f t="shared" si="5"/>
        <v>-239815.89163158683</v>
      </c>
    </row>
    <row r="39" spans="3:11" x14ac:dyDescent="0.3">
      <c r="C39" s="21" t="s">
        <v>25</v>
      </c>
      <c r="D39" s="22"/>
      <c r="E39" s="14">
        <f>E36+E38</f>
        <v>836202.5192052545</v>
      </c>
      <c r="F39" s="14">
        <f t="shared" ref="E39:I39" si="6">F36+F38</f>
        <v>656025.29033103446</v>
      </c>
      <c r="G39" s="14">
        <f t="shared" si="6"/>
        <v>457830.33856939245</v>
      </c>
      <c r="H39" s="14">
        <f t="shared" si="6"/>
        <v>239815.89163158624</v>
      </c>
      <c r="I39" s="18">
        <f>I36+I38</f>
        <v>-5.8207660913467407E-10</v>
      </c>
    </row>
    <row r="42" spans="3:11" x14ac:dyDescent="0.3">
      <c r="C42" s="23" t="s">
        <v>28</v>
      </c>
      <c r="D42" s="5"/>
      <c r="E42" s="5"/>
      <c r="F42" s="5"/>
      <c r="G42" s="5"/>
      <c r="H42" s="5"/>
      <c r="I42" s="5"/>
      <c r="J42" s="5"/>
      <c r="K42" s="5"/>
    </row>
    <row r="43" spans="3:11" ht="24" customHeight="1" x14ac:dyDescent="0.3">
      <c r="D43" s="25" t="s">
        <v>30</v>
      </c>
      <c r="E43" s="28" t="s">
        <v>31</v>
      </c>
      <c r="F43" s="27"/>
      <c r="G43" s="27"/>
      <c r="H43" s="27"/>
      <c r="I43" s="27"/>
    </row>
    <row r="44" spans="3:11" ht="17.25" thickBot="1" x14ac:dyDescent="0.35">
      <c r="C44" s="8"/>
      <c r="D44" s="24" t="s">
        <v>29</v>
      </c>
      <c r="E44" s="9">
        <v>1</v>
      </c>
      <c r="F44" s="9">
        <v>2</v>
      </c>
      <c r="G44" s="9">
        <v>3</v>
      </c>
      <c r="H44" s="9">
        <v>4</v>
      </c>
      <c r="I44" s="9">
        <v>5</v>
      </c>
    </row>
    <row r="45" spans="3:11" x14ac:dyDescent="0.3">
      <c r="C45" s="10" t="s">
        <v>37</v>
      </c>
      <c r="D45" s="11">
        <f>D33</f>
        <v>1000000</v>
      </c>
      <c r="E45" s="11">
        <f>$D$35</f>
        <v>-263797.48079474544</v>
      </c>
      <c r="F45" s="11">
        <f t="shared" ref="F45:I45" si="7">$D$35</f>
        <v>-263797.48079474544</v>
      </c>
      <c r="G45" s="11">
        <f t="shared" si="7"/>
        <v>-263797.48079474544</v>
      </c>
      <c r="H45" s="11">
        <f t="shared" si="7"/>
        <v>-263797.48079474544</v>
      </c>
      <c r="I45" s="11">
        <f t="shared" si="7"/>
        <v>-263797.48079474544</v>
      </c>
      <c r="J45" s="10"/>
    </row>
    <row r="46" spans="3:11" x14ac:dyDescent="0.3">
      <c r="C46" s="10" t="s">
        <v>32</v>
      </c>
      <c r="D46" s="37">
        <f>SUM(D45:I45)</f>
        <v>-318987.40397372725</v>
      </c>
      <c r="E46" s="11"/>
      <c r="F46" s="11"/>
      <c r="G46" s="11"/>
      <c r="H46" s="11"/>
      <c r="I46" s="11"/>
      <c r="J46" s="10"/>
    </row>
    <row r="47" spans="3:11" x14ac:dyDescent="0.3">
      <c r="C47" s="10" t="s">
        <v>33</v>
      </c>
      <c r="D47" s="29">
        <f>NPV(D10,D45:I45)</f>
        <v>1.0583211075175892E-10</v>
      </c>
      <c r="E47" s="15" t="s">
        <v>35</v>
      </c>
      <c r="F47" s="11"/>
      <c r="G47" s="11"/>
      <c r="H47" s="11"/>
      <c r="I47" s="11"/>
      <c r="J47" s="10"/>
    </row>
    <row r="48" spans="3:11" x14ac:dyDescent="0.3">
      <c r="C48" s="10" t="s">
        <v>34</v>
      </c>
      <c r="D48" s="30">
        <f>IRR(D45:I45)</f>
        <v>0.10000000000000009</v>
      </c>
      <c r="E48" s="15" t="s">
        <v>36</v>
      </c>
      <c r="F48" s="11"/>
      <c r="G48" s="11"/>
      <c r="H48" s="11"/>
      <c r="I48" s="11"/>
      <c r="J48" s="10"/>
    </row>
    <row r="49" spans="3:12" x14ac:dyDescent="0.3">
      <c r="C49" s="10"/>
      <c r="D49" s="11"/>
      <c r="E49" s="11"/>
      <c r="F49" s="11"/>
      <c r="G49" s="11"/>
      <c r="H49" s="11"/>
      <c r="I49" s="11"/>
      <c r="J49" s="10"/>
    </row>
    <row r="50" spans="3:12" x14ac:dyDescent="0.3">
      <c r="C50" s="32" t="s">
        <v>39</v>
      </c>
      <c r="D50" s="12"/>
      <c r="E50" s="12"/>
      <c r="F50" s="12"/>
      <c r="G50" s="12"/>
      <c r="H50" s="12"/>
      <c r="I50" s="12"/>
      <c r="J50" s="10"/>
    </row>
    <row r="51" spans="3:12" x14ac:dyDescent="0.3">
      <c r="C51" s="10" t="s">
        <v>40</v>
      </c>
      <c r="D51" s="11"/>
      <c r="E51" s="11">
        <f t="shared" ref="E51:I51" si="8">-$D$45*2%</f>
        <v>-20000</v>
      </c>
      <c r="F51" s="11">
        <f t="shared" si="8"/>
        <v>-20000</v>
      </c>
      <c r="G51" s="11">
        <f t="shared" si="8"/>
        <v>-20000</v>
      </c>
      <c r="H51" s="11">
        <f t="shared" si="8"/>
        <v>-20000</v>
      </c>
      <c r="I51" s="11">
        <f t="shared" si="8"/>
        <v>-20000</v>
      </c>
      <c r="J51" s="10"/>
    </row>
    <row r="52" spans="3:12" x14ac:dyDescent="0.3">
      <c r="C52" s="10" t="s">
        <v>37</v>
      </c>
      <c r="D52" s="14">
        <f>D45+D51</f>
        <v>1000000</v>
      </c>
      <c r="E52" s="14">
        <f t="shared" ref="E52:I52" si="9">E45+E51</f>
        <v>-283797.48079474544</v>
      </c>
      <c r="F52" s="14">
        <f t="shared" si="9"/>
        <v>-283797.48079474544</v>
      </c>
      <c r="G52" s="14">
        <f t="shared" si="9"/>
        <v>-283797.48079474544</v>
      </c>
      <c r="H52" s="14">
        <f t="shared" si="9"/>
        <v>-283797.48079474544</v>
      </c>
      <c r="I52" s="14">
        <f t="shared" si="9"/>
        <v>-283797.48079474544</v>
      </c>
      <c r="J52" s="10"/>
    </row>
    <row r="53" spans="3:12" x14ac:dyDescent="0.3">
      <c r="C53" s="10" t="s">
        <v>45</v>
      </c>
      <c r="D53" s="11">
        <f>SUM(D52:I52)</f>
        <v>-418987.40397372725</v>
      </c>
      <c r="E53" s="11"/>
      <c r="F53" s="11"/>
      <c r="G53" s="11"/>
      <c r="H53" s="11"/>
      <c r="I53" s="11"/>
      <c r="J53" s="10"/>
    </row>
    <row r="54" spans="3:12" x14ac:dyDescent="0.3">
      <c r="C54" s="10" t="s">
        <v>33</v>
      </c>
      <c r="D54" s="29">
        <f>NPV(D16,D52:I52)</f>
        <v>-21.03174253865842</v>
      </c>
      <c r="E54" s="16" t="s">
        <v>38</v>
      </c>
      <c r="F54" s="11"/>
      <c r="G54" s="11"/>
      <c r="H54" s="11"/>
      <c r="I54" s="11"/>
      <c r="J54" s="10"/>
    </row>
    <row r="55" spans="3:12" x14ac:dyDescent="0.3">
      <c r="C55" s="10" t="s">
        <v>34</v>
      </c>
      <c r="D55" s="31">
        <f>IRR(D52:I52)</f>
        <v>0.1292543849496004</v>
      </c>
      <c r="E55" s="16" t="s">
        <v>41</v>
      </c>
      <c r="F55" s="11"/>
      <c r="G55" s="11"/>
      <c r="H55" s="11"/>
      <c r="I55" s="11"/>
    </row>
    <row r="56" spans="3:12" x14ac:dyDescent="0.3">
      <c r="C56" s="10"/>
      <c r="D56" s="11"/>
      <c r="E56" s="11"/>
      <c r="F56" s="11"/>
      <c r="G56" s="11"/>
      <c r="H56" s="11"/>
      <c r="I56" s="11"/>
    </row>
    <row r="57" spans="3:12" x14ac:dyDescent="0.3">
      <c r="C57" s="32" t="s">
        <v>43</v>
      </c>
      <c r="D57" s="12"/>
      <c r="E57" s="12"/>
      <c r="F57" s="12"/>
      <c r="G57" s="12"/>
      <c r="H57" s="12"/>
      <c r="I57" s="12"/>
    </row>
    <row r="58" spans="3:12" s="33" customFormat="1" ht="3.75" customHeight="1" x14ac:dyDescent="0.3">
      <c r="C58" s="34"/>
      <c r="D58" s="35"/>
      <c r="E58" s="35"/>
      <c r="F58" s="35"/>
      <c r="G58" s="35"/>
      <c r="H58" s="35"/>
      <c r="I58" s="35"/>
    </row>
    <row r="59" spans="3:12" x14ac:dyDescent="0.3">
      <c r="C59" s="10" t="s">
        <v>42</v>
      </c>
      <c r="D59" s="11">
        <f>D45</f>
        <v>1000000</v>
      </c>
      <c r="E59" s="36">
        <f>E45+(E45-F59)*4</f>
        <v>-438987.4039737272</v>
      </c>
      <c r="F59" s="11">
        <v>-220000</v>
      </c>
      <c r="G59" s="11">
        <f t="shared" ref="G59:H59" si="10">F59</f>
        <v>-220000</v>
      </c>
      <c r="H59" s="11">
        <f t="shared" si="10"/>
        <v>-220000</v>
      </c>
      <c r="I59" s="11">
        <f>H59</f>
        <v>-220000</v>
      </c>
      <c r="L59" s="7"/>
    </row>
    <row r="60" spans="3:12" x14ac:dyDescent="0.3">
      <c r="C60" s="10" t="s">
        <v>44</v>
      </c>
      <c r="D60" s="37">
        <f>SUM(D59:I59)</f>
        <v>-318987.40397372725</v>
      </c>
      <c r="E60" s="11"/>
      <c r="F60" s="11"/>
      <c r="G60" s="11"/>
      <c r="H60" s="11"/>
      <c r="I60" s="11"/>
    </row>
    <row r="61" spans="3:12" x14ac:dyDescent="0.3">
      <c r="C61" s="10" t="s">
        <v>33</v>
      </c>
      <c r="D61" s="29">
        <f>NPV(D10,D59:I59)</f>
        <v>-30047.770388901961</v>
      </c>
      <c r="E61" s="11"/>
      <c r="F61" s="11"/>
      <c r="G61" s="11"/>
      <c r="H61" s="11"/>
      <c r="I61" s="11"/>
    </row>
    <row r="62" spans="3:12" x14ac:dyDescent="0.3">
      <c r="C62" s="10" t="s">
        <v>34</v>
      </c>
      <c r="D62" s="31">
        <f>IRR(D59:I59)</f>
        <v>0.11471326145679073</v>
      </c>
      <c r="E62" s="16" t="s">
        <v>46</v>
      </c>
      <c r="F62" s="11"/>
      <c r="G62" s="11"/>
      <c r="H62" s="11"/>
      <c r="I62" s="11"/>
    </row>
    <row r="63" spans="3:12" x14ac:dyDescent="0.3">
      <c r="E63" s="11"/>
      <c r="F63" s="11"/>
      <c r="G63" s="11"/>
      <c r="H63" s="11"/>
      <c r="I63" s="11"/>
    </row>
    <row r="64" spans="3:12" x14ac:dyDescent="0.3">
      <c r="C64" s="38" t="s">
        <v>47</v>
      </c>
      <c r="D64" s="22"/>
      <c r="E64" s="14"/>
      <c r="F64" s="14"/>
      <c r="G64" s="14"/>
      <c r="H64" s="14"/>
      <c r="I64" s="14"/>
    </row>
    <row r="65" spans="3:11" x14ac:dyDescent="0.3">
      <c r="C65" s="10" t="s">
        <v>42</v>
      </c>
      <c r="D65" s="11">
        <f>D45</f>
        <v>1000000</v>
      </c>
      <c r="E65" s="11">
        <v>-220000</v>
      </c>
      <c r="F65" s="11">
        <f t="shared" ref="F65:G65" si="11">E65</f>
        <v>-220000</v>
      </c>
      <c r="G65" s="11">
        <f t="shared" si="11"/>
        <v>-220000</v>
      </c>
      <c r="H65" s="11">
        <f>G65</f>
        <v>-220000</v>
      </c>
      <c r="I65" s="36">
        <f>E45+(E45-E65)*4</f>
        <v>-438987.4039737272</v>
      </c>
    </row>
    <row r="66" spans="3:11" x14ac:dyDescent="0.3">
      <c r="C66" s="10" t="s">
        <v>44</v>
      </c>
      <c r="D66" s="37">
        <f>SUM(D65:I65)</f>
        <v>-318987.4039737272</v>
      </c>
      <c r="E66" s="11"/>
      <c r="F66" s="11"/>
      <c r="G66" s="11"/>
      <c r="H66" s="11"/>
      <c r="I66" s="11"/>
    </row>
    <row r="67" spans="3:11" x14ac:dyDescent="0.3">
      <c r="C67" s="10" t="s">
        <v>33</v>
      </c>
      <c r="D67" s="29">
        <f>NPV(D10,D65:H65)</f>
        <v>275117.81982105057</v>
      </c>
      <c r="E67" s="11"/>
      <c r="F67" s="11"/>
      <c r="G67" s="11"/>
      <c r="H67" s="11"/>
      <c r="I67" s="11"/>
    </row>
    <row r="68" spans="3:11" x14ac:dyDescent="0.3">
      <c r="C68" s="10" t="s">
        <v>34</v>
      </c>
      <c r="D68" s="31">
        <f>IRR(D65:I65)</f>
        <v>8.932236242918612E-2</v>
      </c>
      <c r="E68" s="16" t="s">
        <v>48</v>
      </c>
      <c r="F68" s="11"/>
      <c r="G68" s="11"/>
      <c r="H68" s="11"/>
      <c r="I68" s="11"/>
    </row>
    <row r="69" spans="3:11" ht="17.25" thickBot="1" x14ac:dyDescent="0.35">
      <c r="C69" s="39"/>
      <c r="D69" s="40"/>
      <c r="E69" s="40"/>
      <c r="F69" s="40"/>
      <c r="G69" s="40"/>
      <c r="H69" s="40"/>
      <c r="I69" s="40"/>
      <c r="J69" s="39"/>
      <c r="K69" s="39"/>
    </row>
    <row r="70" spans="3:11" x14ac:dyDescent="0.3">
      <c r="C70" s="20" t="s">
        <v>54</v>
      </c>
      <c r="D70" s="12"/>
      <c r="E70" s="12"/>
      <c r="F70" s="12"/>
      <c r="G70" s="12"/>
      <c r="H70" s="12"/>
      <c r="I70" s="12"/>
      <c r="J70" s="5"/>
      <c r="K70" s="41" t="s">
        <v>49</v>
      </c>
    </row>
  </sheetData>
  <hyperlinks>
    <hyperlink ref="K7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Иллюстрации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Салостей С.В.</dc:creator>
  <cp:lastModifiedBy>Салостей С.В.</cp:lastModifiedBy>
  <dcterms:created xsi:type="dcterms:W3CDTF">2015-02-12T16:14:29Z</dcterms:created>
  <dcterms:modified xsi:type="dcterms:W3CDTF">2015-02-17T01:33:36Z</dcterms:modified>
</cp:coreProperties>
</file>